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1\19.1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доходов'!$A$1:$AH$67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2" l="1"/>
  <c r="J22" i="2" l="1"/>
  <c r="T56" i="2" l="1"/>
  <c r="T53" i="2"/>
  <c r="T39" i="2"/>
  <c r="T36" i="2"/>
  <c r="T33" i="2"/>
  <c r="T31" i="2"/>
  <c r="T15" i="2"/>
  <c r="T23" i="2" l="1"/>
  <c r="T7" i="2" s="1"/>
  <c r="T64" i="2"/>
  <c r="AH10" i="2" l="1"/>
  <c r="R16" i="2"/>
  <c r="R21" i="2" s="1"/>
  <c r="AH54" i="2"/>
  <c r="AH61" i="2"/>
  <c r="AH62" i="2"/>
  <c r="AH63" i="2"/>
  <c r="AH52" i="2"/>
  <c r="AH42" i="2"/>
  <c r="AH16" i="2"/>
  <c r="AH13" i="2"/>
  <c r="AH12" i="2"/>
  <c r="AH11" i="2"/>
  <c r="AH56" i="2" l="1"/>
  <c r="AH55" i="2"/>
  <c r="AH53" i="2"/>
  <c r="AH39" i="2"/>
  <c r="AH36" i="2"/>
  <c r="AH33" i="2"/>
  <c r="AH31" i="2"/>
  <c r="AH23" i="2" l="1"/>
  <c r="Y8" i="2" l="1"/>
  <c r="Y9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2" i="2"/>
  <c r="Y33" i="2"/>
  <c r="Y34" i="2"/>
  <c r="Y35" i="2"/>
  <c r="Y37" i="2"/>
  <c r="Y3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4" i="2"/>
  <c r="Y55" i="2"/>
  <c r="Y57" i="2"/>
  <c r="Y58" i="2"/>
  <c r="Y59" i="2"/>
  <c r="Y60" i="2"/>
  <c r="Y61" i="2"/>
  <c r="Y62" i="2"/>
  <c r="Y63" i="2"/>
  <c r="Q56" i="2"/>
  <c r="Q53" i="2"/>
  <c r="Q39" i="2"/>
  <c r="Q36" i="2"/>
  <c r="Q33" i="2"/>
  <c r="Q31" i="2"/>
  <c r="Q23" i="2" s="1"/>
  <c r="Q15" i="2"/>
  <c r="X63" i="2"/>
  <c r="X62" i="2"/>
  <c r="X61" i="2"/>
  <c r="X60" i="2"/>
  <c r="X59" i="2"/>
  <c r="X58" i="2"/>
  <c r="X57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Q7" i="2" l="1"/>
  <c r="Q64" i="2" l="1"/>
  <c r="K35" i="2"/>
  <c r="R56" i="2" l="1"/>
  <c r="R55" i="2"/>
  <c r="R53" i="2" s="1"/>
  <c r="R39" i="2"/>
  <c r="R36" i="2"/>
  <c r="R33" i="2"/>
  <c r="R31" i="2"/>
  <c r="AH21" i="2"/>
  <c r="AH15" i="2" s="1"/>
  <c r="AH7" i="2" s="1"/>
  <c r="AH64" i="2" s="1"/>
  <c r="R23" i="2" l="1"/>
  <c r="R7" i="2"/>
  <c r="R64" i="2" s="1"/>
  <c r="K13" i="2" l="1"/>
  <c r="N13" i="2"/>
  <c r="P13" i="2"/>
  <c r="P11" i="2"/>
  <c r="P10" i="2"/>
  <c r="N11" i="2"/>
  <c r="N10" i="2"/>
  <c r="K11" i="2"/>
  <c r="K10" i="2"/>
  <c r="S56" i="2" l="1"/>
  <c r="S55" i="2"/>
  <c r="S53" i="2" s="1"/>
  <c r="S39" i="2"/>
  <c r="S36" i="2"/>
  <c r="S33" i="2"/>
  <c r="S31" i="2"/>
  <c r="S23" i="2" s="1"/>
  <c r="S15" i="2"/>
  <c r="S7" i="2" l="1"/>
  <c r="S64" i="2" s="1"/>
  <c r="V32" i="2" l="1"/>
  <c r="V53" i="2" l="1"/>
  <c r="Y53" i="2" l="1"/>
  <c r="X53" i="2"/>
  <c r="P63" i="2"/>
  <c r="P59" i="2"/>
  <c r="P58" i="2"/>
  <c r="P57" i="2"/>
  <c r="AG62" i="2" l="1"/>
  <c r="AG61" i="2"/>
  <c r="AG51" i="2"/>
  <c r="AG50" i="2"/>
  <c r="AG49" i="2"/>
  <c r="AG48" i="2"/>
  <c r="AG47" i="2"/>
  <c r="AG46" i="2"/>
  <c r="AG45" i="2"/>
  <c r="AG44" i="2"/>
  <c r="AG43" i="2"/>
  <c r="AG35" i="2"/>
  <c r="AG30" i="2"/>
  <c r="AG29" i="2"/>
  <c r="AG28" i="2"/>
  <c r="AG26" i="2"/>
  <c r="AG25" i="2"/>
  <c r="AG20" i="2"/>
  <c r="AG19" i="2"/>
  <c r="AG18" i="2"/>
  <c r="AG17" i="2"/>
  <c r="AG11" i="2"/>
  <c r="AG10" i="2"/>
  <c r="K24" i="2" l="1"/>
  <c r="AG24" i="2" s="1"/>
  <c r="K27" i="2"/>
  <c r="AG27" i="2" s="1"/>
  <c r="J31" i="2"/>
  <c r="K32" i="2"/>
  <c r="J33" i="2"/>
  <c r="K34" i="2"/>
  <c r="AG34" i="2" s="1"/>
  <c r="J36" i="2"/>
  <c r="K37" i="2"/>
  <c r="AG37" i="2" s="1"/>
  <c r="K38" i="2"/>
  <c r="AG38" i="2" s="1"/>
  <c r="J39" i="2"/>
  <c r="K40" i="2"/>
  <c r="AG40" i="2" s="1"/>
  <c r="K41" i="2"/>
  <c r="AG41" i="2" s="1"/>
  <c r="K42" i="2"/>
  <c r="AG42" i="2" s="1"/>
  <c r="K52" i="2"/>
  <c r="AG52" i="2" s="1"/>
  <c r="J53" i="2"/>
  <c r="K54" i="2"/>
  <c r="AG54" i="2" s="1"/>
  <c r="J55" i="2"/>
  <c r="J56" i="2"/>
  <c r="K57" i="2"/>
  <c r="AG57" i="2" s="1"/>
  <c r="K58" i="2"/>
  <c r="AG58" i="2" s="1"/>
  <c r="K59" i="2"/>
  <c r="AG59" i="2" s="1"/>
  <c r="K60" i="2"/>
  <c r="AG60" i="2" s="1"/>
  <c r="K62" i="2"/>
  <c r="K63" i="2"/>
  <c r="AG63" i="2" s="1"/>
  <c r="K16" i="2"/>
  <c r="AG16" i="2" s="1"/>
  <c r="O56" i="2"/>
  <c r="O53" i="2"/>
  <c r="O39" i="2"/>
  <c r="O36" i="2"/>
  <c r="O33" i="2"/>
  <c r="O31" i="2"/>
  <c r="O15" i="2"/>
  <c r="V56" i="2"/>
  <c r="V39" i="2"/>
  <c r="V36" i="2"/>
  <c r="V33" i="2"/>
  <c r="X33" i="2" s="1"/>
  <c r="V31" i="2"/>
  <c r="V15" i="2"/>
  <c r="AF10" i="2"/>
  <c r="AF11" i="2"/>
  <c r="AF17" i="2"/>
  <c r="AF18" i="2"/>
  <c r="AF19" i="2"/>
  <c r="AF20" i="2"/>
  <c r="AF25" i="2"/>
  <c r="AF26" i="2"/>
  <c r="AF28" i="2"/>
  <c r="AF29" i="2"/>
  <c r="AF30" i="2"/>
  <c r="AF32" i="2"/>
  <c r="AF35" i="2"/>
  <c r="AF41" i="2"/>
  <c r="AF43" i="2"/>
  <c r="AF44" i="2"/>
  <c r="AF45" i="2"/>
  <c r="AF46" i="2"/>
  <c r="AF47" i="2"/>
  <c r="AF48" i="2"/>
  <c r="AF49" i="2"/>
  <c r="AF50" i="2"/>
  <c r="AF51" i="2"/>
  <c r="AF61" i="2"/>
  <c r="AF62" i="2"/>
  <c r="K22" i="2"/>
  <c r="AG22" i="2" s="1"/>
  <c r="K21" i="2"/>
  <c r="AG21" i="2" s="1"/>
  <c r="K14" i="2"/>
  <c r="AG14" i="2" s="1"/>
  <c r="AG13" i="2"/>
  <c r="K12" i="2"/>
  <c r="AG12" i="2" s="1"/>
  <c r="K9" i="2"/>
  <c r="AG9" i="2" s="1"/>
  <c r="K8" i="2"/>
  <c r="AG8" i="2" s="1"/>
  <c r="J15" i="2"/>
  <c r="AF13" i="2"/>
  <c r="AE62" i="2"/>
  <c r="AE61" i="2"/>
  <c r="AE51" i="2"/>
  <c r="AE50" i="2"/>
  <c r="AE49" i="2"/>
  <c r="AE48" i="2"/>
  <c r="AE47" i="2"/>
  <c r="AE46" i="2"/>
  <c r="AE45" i="2"/>
  <c r="AE44" i="2"/>
  <c r="AE43" i="2"/>
  <c r="AE30" i="2"/>
  <c r="AE29" i="2"/>
  <c r="AE28" i="2"/>
  <c r="AE26" i="2"/>
  <c r="AE25" i="2"/>
  <c r="AE20" i="2"/>
  <c r="AE19" i="2"/>
  <c r="AE18" i="2"/>
  <c r="AE17" i="2"/>
  <c r="AC63" i="2"/>
  <c r="AC62" i="2"/>
  <c r="AC61" i="2"/>
  <c r="AC60" i="2"/>
  <c r="AC59" i="2"/>
  <c r="AC58" i="2"/>
  <c r="AC57" i="2"/>
  <c r="AC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8" i="2"/>
  <c r="AC37" i="2"/>
  <c r="AC35" i="2"/>
  <c r="AC34" i="2"/>
  <c r="AC32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4" i="2"/>
  <c r="AC13" i="2"/>
  <c r="AC12" i="2"/>
  <c r="AC11" i="2"/>
  <c r="AC10" i="2"/>
  <c r="AC9" i="2"/>
  <c r="AC8" i="2"/>
  <c r="AA63" i="2"/>
  <c r="AA62" i="2"/>
  <c r="AA61" i="2"/>
  <c r="AA60" i="2"/>
  <c r="AA59" i="2"/>
  <c r="AA58" i="2"/>
  <c r="AA57" i="2"/>
  <c r="AA54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8" i="2"/>
  <c r="AA37" i="2"/>
  <c r="AA35" i="2"/>
  <c r="AA34" i="2"/>
  <c r="AA32" i="2"/>
  <c r="AA30" i="2"/>
  <c r="AA29" i="2"/>
  <c r="AA28" i="2"/>
  <c r="AA27" i="2"/>
  <c r="AA26" i="2"/>
  <c r="AA25" i="2"/>
  <c r="AA24" i="2"/>
  <c r="AA22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E11" i="2"/>
  <c r="AE10" i="2"/>
  <c r="W39" i="2"/>
  <c r="AE13" i="2"/>
  <c r="AB63" i="2"/>
  <c r="Z63" i="2"/>
  <c r="AD62" i="2"/>
  <c r="AB62" i="2"/>
  <c r="Z62" i="2"/>
  <c r="AD61" i="2"/>
  <c r="AB61" i="2"/>
  <c r="Z61" i="2"/>
  <c r="AB60" i="2"/>
  <c r="Z60" i="2"/>
  <c r="AB59" i="2"/>
  <c r="Z59" i="2"/>
  <c r="AB58" i="2"/>
  <c r="Z58" i="2"/>
  <c r="AB57" i="2"/>
  <c r="Z57" i="2"/>
  <c r="AB54" i="2"/>
  <c r="Z54" i="2"/>
  <c r="AB52" i="2"/>
  <c r="Z52" i="2"/>
  <c r="AD51" i="2"/>
  <c r="AB51" i="2"/>
  <c r="Z51" i="2"/>
  <c r="AD50" i="2"/>
  <c r="AB50" i="2"/>
  <c r="Z50" i="2"/>
  <c r="AD49" i="2"/>
  <c r="AB49" i="2"/>
  <c r="Z49" i="2"/>
  <c r="AD48" i="2"/>
  <c r="AB48" i="2"/>
  <c r="Z48" i="2"/>
  <c r="AD47" i="2"/>
  <c r="AB47" i="2"/>
  <c r="Z47" i="2"/>
  <c r="AD46" i="2"/>
  <c r="AB46" i="2"/>
  <c r="Z46" i="2"/>
  <c r="AD45" i="2"/>
  <c r="AB45" i="2"/>
  <c r="Z45" i="2"/>
  <c r="AD44" i="2"/>
  <c r="AB44" i="2"/>
  <c r="Z44" i="2"/>
  <c r="AD43" i="2"/>
  <c r="AB43" i="2"/>
  <c r="Z43" i="2"/>
  <c r="AB42" i="2"/>
  <c r="Z42" i="2"/>
  <c r="AB41" i="2"/>
  <c r="Z41" i="2"/>
  <c r="AB40" i="2"/>
  <c r="Z40" i="2"/>
  <c r="AB38" i="2"/>
  <c r="Z38" i="2"/>
  <c r="AB37" i="2"/>
  <c r="Z37" i="2"/>
  <c r="AB35" i="2"/>
  <c r="Z35" i="2"/>
  <c r="AB34" i="2"/>
  <c r="Z34" i="2"/>
  <c r="AB32" i="2"/>
  <c r="Z32" i="2"/>
  <c r="AD30" i="2"/>
  <c r="AB30" i="2"/>
  <c r="Z30" i="2"/>
  <c r="AD29" i="2"/>
  <c r="AB29" i="2"/>
  <c r="Z29" i="2"/>
  <c r="AD28" i="2"/>
  <c r="AB28" i="2"/>
  <c r="Z28" i="2"/>
  <c r="AB27" i="2"/>
  <c r="Z27" i="2"/>
  <c r="AD26" i="2"/>
  <c r="AB26" i="2"/>
  <c r="Z26" i="2"/>
  <c r="AD25" i="2"/>
  <c r="AB25" i="2"/>
  <c r="Z25" i="2"/>
  <c r="AB24" i="2"/>
  <c r="Z24" i="2"/>
  <c r="AB22" i="2"/>
  <c r="Z22" i="2"/>
  <c r="AB21" i="2"/>
  <c r="Z21" i="2"/>
  <c r="AD20" i="2"/>
  <c r="AB20" i="2"/>
  <c r="Z20" i="2"/>
  <c r="AD19" i="2"/>
  <c r="AB19" i="2"/>
  <c r="Z19" i="2"/>
  <c r="AD18" i="2"/>
  <c r="AB18" i="2"/>
  <c r="Z18" i="2"/>
  <c r="AD17" i="2"/>
  <c r="AB17" i="2"/>
  <c r="Z17" i="2"/>
  <c r="AB16" i="2"/>
  <c r="Z16" i="2"/>
  <c r="AB14" i="2"/>
  <c r="Z14" i="2"/>
  <c r="AB13" i="2"/>
  <c r="Z13" i="2"/>
  <c r="AB12" i="2"/>
  <c r="Z12" i="2"/>
  <c r="AB11" i="2"/>
  <c r="Z11" i="2"/>
  <c r="AB10" i="2"/>
  <c r="Z10" i="2"/>
  <c r="AB9" i="2"/>
  <c r="Z9" i="2"/>
  <c r="AB8" i="2"/>
  <c r="Z8" i="2"/>
  <c r="P12" i="2"/>
  <c r="AE12" i="2" s="1"/>
  <c r="AD13" i="2"/>
  <c r="AD11" i="2"/>
  <c r="AD10" i="2"/>
  <c r="P52" i="2"/>
  <c r="AE52" i="2" s="1"/>
  <c r="AE63" i="2"/>
  <c r="AD63" i="2"/>
  <c r="P55" i="2"/>
  <c r="K55" i="2" s="1"/>
  <c r="AA55" i="2"/>
  <c r="Z55" i="2"/>
  <c r="AC55" i="2"/>
  <c r="AB55" i="2"/>
  <c r="N61" i="2"/>
  <c r="AC53" i="2"/>
  <c r="AB53" i="2"/>
  <c r="P8" i="2"/>
  <c r="AE8" i="2" s="1"/>
  <c r="W55" i="2"/>
  <c r="W54" i="2"/>
  <c r="U53" i="2"/>
  <c r="W53" i="2" s="1"/>
  <c r="W10" i="2"/>
  <c r="P54" i="2"/>
  <c r="AE54" i="2" s="1"/>
  <c r="N54" i="2"/>
  <c r="N53" i="2" s="1"/>
  <c r="M53" i="2"/>
  <c r="L53" i="2"/>
  <c r="P60" i="2"/>
  <c r="AE60" i="2" s="1"/>
  <c r="AE59" i="2"/>
  <c r="AE58" i="2"/>
  <c r="AE57" i="2"/>
  <c r="P42" i="2"/>
  <c r="AE42" i="2" s="1"/>
  <c r="P41" i="2"/>
  <c r="AE41" i="2" s="1"/>
  <c r="P40" i="2"/>
  <c r="AD40" i="2" s="1"/>
  <c r="P38" i="2"/>
  <c r="AE38" i="2" s="1"/>
  <c r="P37" i="2"/>
  <c r="AE37" i="2" s="1"/>
  <c r="P35" i="2"/>
  <c r="AE35" i="2" s="1"/>
  <c r="P34" i="2"/>
  <c r="AE34" i="2" s="1"/>
  <c r="P27" i="2"/>
  <c r="AE27" i="2" s="1"/>
  <c r="P24" i="2"/>
  <c r="AE24" i="2" s="1"/>
  <c r="P22" i="2"/>
  <c r="AE22" i="2" s="1"/>
  <c r="P21" i="2"/>
  <c r="AE21" i="2" s="1"/>
  <c r="P16" i="2"/>
  <c r="AE16" i="2" s="1"/>
  <c r="P14" i="2"/>
  <c r="AE14" i="2" s="1"/>
  <c r="P9" i="2"/>
  <c r="AE9" i="2" s="1"/>
  <c r="N8" i="2"/>
  <c r="AA53" i="2"/>
  <c r="Z53" i="2"/>
  <c r="AD59" i="2"/>
  <c r="AD58" i="2"/>
  <c r="AD57" i="2"/>
  <c r="P32" i="2"/>
  <c r="AE32" i="2" s="1"/>
  <c r="P31" i="2"/>
  <c r="AE31" i="2" s="1"/>
  <c r="AD32" i="2"/>
  <c r="AD31" i="2"/>
  <c r="U56" i="2"/>
  <c r="W56" i="2" s="1"/>
  <c r="U33" i="2"/>
  <c r="W33" i="2" s="1"/>
  <c r="U36" i="2"/>
  <c r="W36" i="2" s="1"/>
  <c r="AB31" i="2"/>
  <c r="AC31" i="2"/>
  <c r="W52" i="2"/>
  <c r="N43" i="2"/>
  <c r="N44" i="2"/>
  <c r="N45" i="2"/>
  <c r="N46" i="2"/>
  <c r="N47" i="2"/>
  <c r="N48" i="2"/>
  <c r="N49" i="2"/>
  <c r="N50" i="2"/>
  <c r="N51" i="2"/>
  <c r="N52" i="2"/>
  <c r="U31" i="2"/>
  <c r="W63" i="2"/>
  <c r="W62" i="2"/>
  <c r="W61" i="2"/>
  <c r="W60" i="2"/>
  <c r="W59" i="2"/>
  <c r="W58" i="2"/>
  <c r="W57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U15" i="2"/>
  <c r="W15" i="2" s="1"/>
  <c r="W31" i="2"/>
  <c r="N35" i="2"/>
  <c r="N63" i="2"/>
  <c r="N62" i="2"/>
  <c r="N60" i="2"/>
  <c r="N59" i="2"/>
  <c r="N58" i="2"/>
  <c r="N57" i="2"/>
  <c r="N42" i="2"/>
  <c r="N41" i="2"/>
  <c r="N40" i="2"/>
  <c r="N39" i="2" s="1"/>
  <c r="N38" i="2"/>
  <c r="N37" i="2"/>
  <c r="N36" i="2" s="1"/>
  <c r="N34" i="2"/>
  <c r="N32" i="2"/>
  <c r="N24" i="2"/>
  <c r="N23" i="2" s="1"/>
  <c r="N7" i="2" s="1"/>
  <c r="N27" i="2"/>
  <c r="N22" i="2"/>
  <c r="N16" i="2"/>
  <c r="N15" i="2" s="1"/>
  <c r="N21" i="2"/>
  <c r="N14" i="2"/>
  <c r="N12" i="2"/>
  <c r="N9" i="2"/>
  <c r="L15" i="2"/>
  <c r="L7" i="2" s="1"/>
  <c r="L64" i="2" s="1"/>
  <c r="L31" i="2"/>
  <c r="L33" i="2"/>
  <c r="L23" i="2" s="1"/>
  <c r="L36" i="2"/>
  <c r="L39" i="2"/>
  <c r="L56" i="2"/>
  <c r="N56" i="2"/>
  <c r="N33" i="2"/>
  <c r="N31" i="2"/>
  <c r="M33" i="2"/>
  <c r="M56" i="2"/>
  <c r="M39" i="2"/>
  <c r="M15" i="2"/>
  <c r="M31" i="2"/>
  <c r="M36" i="2"/>
  <c r="AA31" i="2"/>
  <c r="Z31" i="2"/>
  <c r="M23" i="2"/>
  <c r="K31" i="2" l="1"/>
  <c r="AF31" i="2" s="1"/>
  <c r="AG32" i="2"/>
  <c r="AE40" i="2"/>
  <c r="O23" i="2"/>
  <c r="AF40" i="2"/>
  <c r="Y31" i="2"/>
  <c r="X31" i="2"/>
  <c r="J23" i="2"/>
  <c r="V23" i="2"/>
  <c r="Y23" i="2" s="1"/>
  <c r="Z33" i="2"/>
  <c r="AB33" i="2"/>
  <c r="AA33" i="2"/>
  <c r="AC33" i="2"/>
  <c r="AF34" i="2"/>
  <c r="K39" i="2"/>
  <c r="AC56" i="2"/>
  <c r="Y56" i="2"/>
  <c r="X56" i="2"/>
  <c r="AB36" i="2"/>
  <c r="X36" i="2"/>
  <c r="Y36" i="2"/>
  <c r="Y39" i="2"/>
  <c r="X39" i="2"/>
  <c r="Z15" i="2"/>
  <c r="Y15" i="2"/>
  <c r="X15" i="2"/>
  <c r="P39" i="2"/>
  <c r="AE39" i="2" s="1"/>
  <c r="M7" i="2"/>
  <c r="M64" i="2" s="1"/>
  <c r="AF54" i="2"/>
  <c r="K53" i="2"/>
  <c r="AG53" i="2" s="1"/>
  <c r="AF37" i="2"/>
  <c r="AD41" i="2"/>
  <c r="U23" i="2"/>
  <c r="W23" i="2" s="1"/>
  <c r="Z39" i="2"/>
  <c r="AD35" i="2"/>
  <c r="AC15" i="2"/>
  <c r="P33" i="2"/>
  <c r="P23" i="2" s="1"/>
  <c r="AF42" i="2"/>
  <c r="AF24" i="2"/>
  <c r="AF12" i="2"/>
  <c r="Z56" i="2"/>
  <c r="AB39" i="2"/>
  <c r="AC39" i="2"/>
  <c r="K33" i="2"/>
  <c r="AF52" i="2"/>
  <c r="AG39" i="2"/>
  <c r="K15" i="2"/>
  <c r="AG15" i="2" s="1"/>
  <c r="AF9" i="2"/>
  <c r="P56" i="2"/>
  <c r="AE56" i="2" s="1"/>
  <c r="AD60" i="2"/>
  <c r="AD38" i="2"/>
  <c r="AD27" i="2"/>
  <c r="AD24" i="2"/>
  <c r="AD9" i="2"/>
  <c r="AD52" i="2"/>
  <c r="AA56" i="2"/>
  <c r="AF55" i="2"/>
  <c r="AE55" i="2"/>
  <c r="AD55" i="2"/>
  <c r="N64" i="2"/>
  <c r="P53" i="2"/>
  <c r="AE53" i="2" s="1"/>
  <c r="AD54" i="2"/>
  <c r="AD42" i="2"/>
  <c r="P36" i="2"/>
  <c r="AD36" i="2" s="1"/>
  <c r="AD37" i="2"/>
  <c r="AD34" i="2"/>
  <c r="AD22" i="2"/>
  <c r="O7" i="2"/>
  <c r="O64" i="2" s="1"/>
  <c r="AD21" i="2"/>
  <c r="P15" i="2"/>
  <c r="AD16" i="2"/>
  <c r="AD14" i="2"/>
  <c r="AD12" i="2"/>
  <c r="AD8" i="2"/>
  <c r="AF38" i="2"/>
  <c r="AF22" i="2"/>
  <c r="AF21" i="2"/>
  <c r="AF16" i="2"/>
  <c r="J7" i="2"/>
  <c r="J64" i="2" s="1"/>
  <c r="AF14" i="2"/>
  <c r="AF8" i="2"/>
  <c r="AA39" i="2"/>
  <c r="AF39" i="2"/>
  <c r="AB56" i="2"/>
  <c r="AG55" i="2"/>
  <c r="AA36" i="2"/>
  <c r="AC36" i="2"/>
  <c r="Z36" i="2"/>
  <c r="AC23" i="2"/>
  <c r="AA15" i="2"/>
  <c r="AB15" i="2"/>
  <c r="AF63" i="2"/>
  <c r="AF60" i="2"/>
  <c r="AF59" i="2"/>
  <c r="K56" i="2"/>
  <c r="AF56" i="2" s="1"/>
  <c r="AF58" i="2"/>
  <c r="AF57" i="2"/>
  <c r="AF27" i="2"/>
  <c r="K23" i="2"/>
  <c r="K36" i="2"/>
  <c r="AG36" i="2" s="1"/>
  <c r="AG31" i="2" l="1"/>
  <c r="V7" i="2"/>
  <c r="X7" i="2" s="1"/>
  <c r="Z23" i="2"/>
  <c r="X23" i="2"/>
  <c r="AF23" i="2"/>
  <c r="AE23" i="2"/>
  <c r="AB23" i="2"/>
  <c r="AA23" i="2"/>
  <c r="AD39" i="2"/>
  <c r="AF53" i="2"/>
  <c r="AD56" i="2"/>
  <c r="U7" i="2"/>
  <c r="W7" i="2" s="1"/>
  <c r="AF36" i="2"/>
  <c r="AD53" i="2"/>
  <c r="AE36" i="2"/>
  <c r="AE33" i="2"/>
  <c r="AD33" i="2"/>
  <c r="AG33" i="2"/>
  <c r="AF33" i="2"/>
  <c r="AF15" i="2"/>
  <c r="AD23" i="2"/>
  <c r="AE15" i="2"/>
  <c r="AD15" i="2"/>
  <c r="P7" i="2"/>
  <c r="AG56" i="2"/>
  <c r="K7" i="2"/>
  <c r="AG23" i="2"/>
  <c r="AB7" i="2" l="1"/>
  <c r="Z7" i="2"/>
  <c r="Y7" i="2"/>
  <c r="AA7" i="2"/>
  <c r="V64" i="2"/>
  <c r="X64" i="2" s="1"/>
  <c r="AC7" i="2"/>
  <c r="AG7" i="2"/>
  <c r="U64" i="2"/>
  <c r="W64" i="2" s="1"/>
  <c r="AD7" i="2"/>
  <c r="P64" i="2"/>
  <c r="AE7" i="2"/>
  <c r="K64" i="2"/>
  <c r="AF7" i="2"/>
  <c r="AG64" i="2" l="1"/>
  <c r="AB64" i="2"/>
  <c r="Y64" i="2"/>
  <c r="AC64" i="2"/>
  <c r="Z64" i="2"/>
  <c r="AA64" i="2"/>
  <c r="AD64" i="2"/>
  <c r="AE64" i="2"/>
  <c r="AF64" i="2"/>
</calcChain>
</file>

<file path=xl/sharedStrings.xml><?xml version="1.0" encoding="utf-8"?>
<sst xmlns="http://schemas.openxmlformats.org/spreadsheetml/2006/main" count="143" uniqueCount="93">
  <si>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</si>
  <si>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</si>
  <si>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</si>
  <si>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</si>
  <si>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</si>
  <si>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</si>
  <si>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</si>
  <si>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</si>
  <si>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</si>
  <si>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</si>
  <si>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</si>
  <si>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</si>
  <si>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</si>
  <si>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</si>
  <si>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</si>
  <si>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</si>
  <si>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</si>
  <si>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</si>
  <si>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</si>
  <si>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</si>
  <si>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</si>
  <si>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</si>
  <si>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</si>
  <si>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</si>
  <si>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</si>
  <si>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</si>
  <si>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</si>
  <si>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</si>
  <si>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</si>
  <si>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</si>
  <si>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</si>
  <si>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</si>
  <si>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</si>
  <si>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</si>
  <si>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</si>
  <si>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</si>
  <si>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</si>
  <si>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</si>
  <si>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</si>
  <si>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</si>
  <si>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</si>
  <si>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</si>
  <si>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</si>
  <si>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</si>
  <si>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</si>
  <si>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</si>
  <si>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</si>
  <si>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</si>
  <si>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</si>
  <si>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</si>
  <si>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</si>
  <si>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</si>
  <si>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</si>
  <si>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</si>
  <si>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</si>
  <si>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</si>
  <si>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</si>
  <si>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</si>
  <si>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</si>
  <si>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</si>
  <si>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</si>
  <si>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</si>
  <si>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</si>
  <si>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</si>
  <si>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</si>
  <si>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</si>
  <si>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</si>
  <si>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</si>
  <si>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</si>
  <si>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</si>
  <si>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</si>
  <si>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</si>
  <si>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</si>
  <si>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</si>
  <si>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</si>
  <si>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</si>
  <si>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</si>
  <si>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на год (первоначальный)</t>
  </si>
  <si>
    <t>откл.+- от уточненного плана 2021 г</t>
  </si>
  <si>
    <t>откл.+- от первоначального плана 2021 г</t>
  </si>
  <si>
    <t>План по доходам на 2021 г</t>
  </si>
  <si>
    <t>ОЖИДАЕМОЕ в 2021 году</t>
  </si>
  <si>
    <t>11 месяцев 2021 года</t>
  </si>
  <si>
    <t>откл.+- от плана за 11 месяцев 2021 года</t>
  </si>
  <si>
    <t>с 29.10.2021 по 12.11.2021 П</t>
  </si>
  <si>
    <t>с 13.11.2021 по 18.11.2021 Т</t>
  </si>
  <si>
    <r>
      <t xml:space="preserve">Исполнение с 01.01.2021 по 18.10.2021
</t>
    </r>
    <r>
      <rPr>
        <b/>
        <sz val="14"/>
        <rFont val="Times New Roman"/>
        <family val="1"/>
        <charset val="204"/>
      </rPr>
      <t>(30,57%)</t>
    </r>
  </si>
  <si>
    <t xml:space="preserve">Исполнено по 18.11.2019 год </t>
  </si>
  <si>
    <r>
      <t xml:space="preserve">Исполнено по 18.11.2019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</si>
  <si>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18.11.2020 год</t>
  </si>
  <si>
    <r>
      <t>Исполнено по 18.11.2020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</si>
  <si>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t>Информация об исполнении бюджета Благодарненского городского округа Ставропольского края на 18.11.2021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</si>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</sst>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</cellStyleXfs>
  <cellXfs count="10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9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9" borderId="1" xfId="1" applyNumberFormat="1" applyFont="1" applyFill="1" applyBorder="1" applyAlignment="1" applyProtection="1">
      <alignment horizontal="right"/>
      <protection hidden="1"/>
    </xf>
    <xf numFmtId="164" fontId="5" fillId="9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view="pageBreakPreview" zoomScale="66" zoomScaleNormal="68" zoomScaleSheetLayoutView="66" workbookViewId="0">
      <pane xSplit="9" ySplit="6" topLeftCell="K7" activePane="bottomRight" state="frozen"/>
      <selection pane="topRight" activeCell="J1" sqref="J1"/>
      <selection pane="bottomLeft" activeCell="A7" sqref="A7"/>
      <selection pane="bottomRight" activeCell="AE3" sqref="AE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4.425781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140625" style="1" customWidth="1"/>
    <col min="15" max="15" width="34.28515625" style="1" hidden="1" customWidth="1"/>
    <col min="16" max="16" width="25.28515625" style="1" customWidth="1"/>
    <col min="17" max="17" width="25.28515625" style="1" hidden="1" customWidth="1"/>
    <col min="18" max="18" width="26" style="1" customWidth="1"/>
    <col min="19" max="19" width="23.85546875" style="1" hidden="1" customWidth="1"/>
    <col min="20" max="20" width="22.28515625" style="1" hidden="1" customWidth="1"/>
    <col min="21" max="21" width="22.140625" style="1" hidden="1" customWidth="1"/>
    <col min="22" max="22" width="25.5703125" style="1" customWidth="1"/>
    <col min="23" max="24" width="25.85546875" style="1" hidden="1" customWidth="1"/>
    <col min="25" max="25" width="14.7109375" style="1" hidden="1" customWidth="1"/>
    <col min="26" max="26" width="24.5703125" style="1" customWidth="1"/>
    <col min="27" max="27" width="13.85546875" style="1" customWidth="1"/>
    <col min="28" max="28" width="22.5703125" style="1" hidden="1" customWidth="1"/>
    <col min="29" max="29" width="12" style="1" hidden="1" customWidth="1"/>
    <col min="30" max="30" width="22" style="1" bestFit="1" customWidth="1"/>
    <col min="31" max="31" width="18" style="1" customWidth="1"/>
    <col min="32" max="32" width="28.28515625" style="1" hidden="1" customWidth="1"/>
    <col min="33" max="33" width="18.42578125" style="1" hidden="1" customWidth="1"/>
    <col min="34" max="34" width="23.7109375" style="1" hidden="1" customWidth="1"/>
    <col min="35" max="241" width="9.140625" style="1" customWidth="1"/>
    <col min="242" max="16384" width="9.140625" style="1"/>
  </cols>
  <sheetData>
    <row r="1" spans="1:34" s="65" customFormat="1" ht="28.5" customHeight="1" x14ac:dyDescent="0.2">
      <c r="A1" s="87" t="s">
        <v>91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2"/>
      <c r="AF1" s="2"/>
      <c r="AH1" s="80"/>
    </row>
    <row r="2" spans="1:34" s="66" customFormat="1" ht="20.25" customHeigh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6"/>
      <c r="AF2" s="7"/>
      <c r="AH2" s="81"/>
    </row>
    <row r="3" spans="1:34" s="66" customFormat="1" ht="18.75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8"/>
      <c r="L3" s="68"/>
      <c r="M3" s="68"/>
      <c r="N3" s="68"/>
      <c r="O3" s="69"/>
      <c r="P3" s="68"/>
      <c r="Q3" s="68"/>
      <c r="R3" s="68"/>
      <c r="S3" s="68"/>
      <c r="T3" s="68"/>
      <c r="U3" s="68"/>
      <c r="V3" s="68"/>
      <c r="W3" s="67"/>
      <c r="X3" s="67"/>
      <c r="Y3" s="67"/>
      <c r="Z3" s="67"/>
      <c r="AA3" s="67"/>
      <c r="AB3" s="67"/>
      <c r="AC3" s="67"/>
      <c r="AD3" s="67"/>
      <c r="AE3" s="101" t="s">
        <v>92</v>
      </c>
      <c r="AF3" s="67"/>
      <c r="AH3" s="81"/>
    </row>
    <row r="4" spans="1:34" s="4" customFormat="1" ht="66" customHeight="1" x14ac:dyDescent="0.3">
      <c r="A4" s="3"/>
      <c r="B4" s="10"/>
      <c r="C4" s="10"/>
      <c r="D4" s="10"/>
      <c r="E4" s="10"/>
      <c r="F4" s="10"/>
      <c r="G4" s="10"/>
      <c r="H4" s="10"/>
      <c r="I4" s="91" t="s">
        <v>43</v>
      </c>
      <c r="J4" s="100" t="s">
        <v>87</v>
      </c>
      <c r="K4" s="92" t="s">
        <v>88</v>
      </c>
      <c r="L4" s="89" t="s">
        <v>66</v>
      </c>
      <c r="M4" s="89" t="s">
        <v>67</v>
      </c>
      <c r="N4" s="92" t="s">
        <v>68</v>
      </c>
      <c r="O4" s="90" t="s">
        <v>89</v>
      </c>
      <c r="P4" s="92" t="s">
        <v>90</v>
      </c>
      <c r="Q4" s="93" t="s">
        <v>80</v>
      </c>
      <c r="R4" s="94"/>
      <c r="S4" s="95"/>
      <c r="T4" s="92" t="s">
        <v>70</v>
      </c>
      <c r="U4" s="92"/>
      <c r="V4" s="92" t="s">
        <v>86</v>
      </c>
      <c r="W4" s="98" t="s">
        <v>64</v>
      </c>
      <c r="X4" s="92" t="s">
        <v>79</v>
      </c>
      <c r="Y4" s="92"/>
      <c r="Z4" s="92" t="s">
        <v>78</v>
      </c>
      <c r="AA4" s="92"/>
      <c r="AB4" s="92" t="s">
        <v>83</v>
      </c>
      <c r="AC4" s="92"/>
      <c r="AD4" s="92" t="s">
        <v>69</v>
      </c>
      <c r="AE4" s="92"/>
      <c r="AF4" s="92" t="s">
        <v>76</v>
      </c>
      <c r="AG4" s="97"/>
      <c r="AH4" s="82" t="s">
        <v>81</v>
      </c>
    </row>
    <row r="5" spans="1:34" s="4" customFormat="1" ht="57" customHeight="1" x14ac:dyDescent="0.3">
      <c r="A5" s="8"/>
      <c r="B5" s="22" t="s">
        <v>42</v>
      </c>
      <c r="C5" s="22" t="s">
        <v>41</v>
      </c>
      <c r="D5" s="22" t="s">
        <v>40</v>
      </c>
      <c r="E5" s="22" t="s">
        <v>39</v>
      </c>
      <c r="F5" s="22" t="s">
        <v>38</v>
      </c>
      <c r="G5" s="22" t="s">
        <v>37</v>
      </c>
      <c r="H5" s="22" t="s">
        <v>36</v>
      </c>
      <c r="I5" s="91"/>
      <c r="J5" s="100"/>
      <c r="K5" s="92"/>
      <c r="L5" s="89"/>
      <c r="M5" s="89"/>
      <c r="N5" s="92"/>
      <c r="O5" s="90"/>
      <c r="P5" s="92"/>
      <c r="Q5" s="72" t="s">
        <v>77</v>
      </c>
      <c r="R5" s="85" t="s">
        <v>71</v>
      </c>
      <c r="S5" s="85" t="s">
        <v>82</v>
      </c>
      <c r="T5" s="70" t="s">
        <v>84</v>
      </c>
      <c r="U5" s="70" t="s">
        <v>85</v>
      </c>
      <c r="V5" s="92"/>
      <c r="W5" s="99"/>
      <c r="X5" s="73" t="s">
        <v>48</v>
      </c>
      <c r="Y5" s="73" t="s">
        <v>49</v>
      </c>
      <c r="Z5" s="22" t="s">
        <v>48</v>
      </c>
      <c r="AA5" s="22" t="s">
        <v>49</v>
      </c>
      <c r="AB5" s="44" t="s">
        <v>48</v>
      </c>
      <c r="AC5" s="44" t="s">
        <v>49</v>
      </c>
      <c r="AD5" s="22" t="s">
        <v>48</v>
      </c>
      <c r="AE5" s="22" t="s">
        <v>49</v>
      </c>
      <c r="AF5" s="51" t="s">
        <v>48</v>
      </c>
      <c r="AG5" s="77" t="s">
        <v>49</v>
      </c>
      <c r="AH5" s="75" t="s">
        <v>48</v>
      </c>
    </row>
    <row r="6" spans="1:34" s="4" customFormat="1" ht="18.75" x14ac:dyDescent="0.3">
      <c r="A6" s="8"/>
      <c r="B6" s="22"/>
      <c r="C6" s="22"/>
      <c r="D6" s="22"/>
      <c r="E6" s="22"/>
      <c r="F6" s="22"/>
      <c r="G6" s="22"/>
      <c r="H6" s="22"/>
      <c r="I6" s="21">
        <v>1</v>
      </c>
      <c r="J6" s="52"/>
      <c r="K6" s="52">
        <v>2</v>
      </c>
      <c r="L6" s="24">
        <v>8</v>
      </c>
      <c r="M6" s="21">
        <v>8</v>
      </c>
      <c r="N6" s="23">
        <v>2</v>
      </c>
      <c r="O6" s="21">
        <v>9</v>
      </c>
      <c r="P6" s="21">
        <v>3</v>
      </c>
      <c r="Q6" s="74">
        <v>5</v>
      </c>
      <c r="R6" s="21">
        <v>4</v>
      </c>
      <c r="S6" s="33">
        <v>7</v>
      </c>
      <c r="T6" s="74">
        <v>8</v>
      </c>
      <c r="U6" s="41">
        <v>9</v>
      </c>
      <c r="V6" s="21">
        <v>5</v>
      </c>
      <c r="W6" s="31">
        <v>11</v>
      </c>
      <c r="X6" s="74">
        <v>12</v>
      </c>
      <c r="Y6" s="74">
        <v>13</v>
      </c>
      <c r="Z6" s="21">
        <v>6</v>
      </c>
      <c r="AA6" s="21">
        <v>7</v>
      </c>
      <c r="AB6" s="43">
        <v>16</v>
      </c>
      <c r="AC6" s="43">
        <v>17</v>
      </c>
      <c r="AD6" s="21">
        <v>8</v>
      </c>
      <c r="AE6" s="21">
        <v>9</v>
      </c>
      <c r="AF6" s="21">
        <v>20</v>
      </c>
      <c r="AG6" s="78">
        <v>21</v>
      </c>
      <c r="AH6" s="78">
        <v>22</v>
      </c>
    </row>
    <row r="7" spans="1:34" s="14" customFormat="1" ht="35.25" customHeight="1" x14ac:dyDescent="0.3">
      <c r="A7" s="13"/>
      <c r="B7" s="88" t="s">
        <v>8</v>
      </c>
      <c r="C7" s="88"/>
      <c r="D7" s="88"/>
      <c r="E7" s="88"/>
      <c r="F7" s="88"/>
      <c r="G7" s="88"/>
      <c r="H7" s="88"/>
      <c r="I7" s="88"/>
      <c r="J7" s="16">
        <f t="shared" ref="J7:V7" si="0">J8+J9+J11+J12+J13+J14+J15+J22+J23+J35+J36+J39+J42+J53+J10</f>
        <v>401602896.5800001</v>
      </c>
      <c r="K7" s="16">
        <f t="shared" si="0"/>
        <v>298110165.3549391</v>
      </c>
      <c r="L7" s="16">
        <f t="shared" si="0"/>
        <v>339453254.92999995</v>
      </c>
      <c r="M7" s="16">
        <f t="shared" si="0"/>
        <v>360649780.94999993</v>
      </c>
      <c r="N7" s="16">
        <f t="shared" si="0"/>
        <v>347372144.62397486</v>
      </c>
      <c r="O7" s="16">
        <f t="shared" si="0"/>
        <v>295645085.65999997</v>
      </c>
      <c r="P7" s="16">
        <f t="shared" si="0"/>
        <v>283499690.43867695</v>
      </c>
      <c r="Q7" s="16">
        <f t="shared" si="0"/>
        <v>353501383</v>
      </c>
      <c r="R7" s="16">
        <f t="shared" si="0"/>
        <v>356161203.79000002</v>
      </c>
      <c r="S7" s="16">
        <f t="shared" si="0"/>
        <v>317248553.91000003</v>
      </c>
      <c r="T7" s="16">
        <f t="shared" ref="T7" si="1">T8+T9+T11+T12+T13+T14+T15+T22+T23+T35+T36+T39+T42+T53+T10</f>
        <v>14417042.340000002</v>
      </c>
      <c r="U7" s="16">
        <f t="shared" si="0"/>
        <v>14150604.640000001</v>
      </c>
      <c r="V7" s="16">
        <f t="shared" si="0"/>
        <v>316063202.99000001</v>
      </c>
      <c r="W7" s="16">
        <f>U7-T7</f>
        <v>-266437.70000000112</v>
      </c>
      <c r="X7" s="16">
        <f>V7-Q7</f>
        <v>-37438180.00999999</v>
      </c>
      <c r="Y7" s="16">
        <f>IF(Q7=0,0,V7/Q7*100)</f>
        <v>89.40932573098307</v>
      </c>
      <c r="Z7" s="16">
        <f>V7-R7</f>
        <v>-40098000.800000012</v>
      </c>
      <c r="AA7" s="16">
        <f>IF(R7=0,0,V7/R7*100)</f>
        <v>88.741614647157746</v>
      </c>
      <c r="AB7" s="16">
        <f>V7-S7</f>
        <v>-1185350.9200000167</v>
      </c>
      <c r="AC7" s="16">
        <f>IF(S7=0,0,V7/S7*100)</f>
        <v>99.626365225186717</v>
      </c>
      <c r="AD7" s="16">
        <f>V7-P7</f>
        <v>32563512.551323056</v>
      </c>
      <c r="AE7" s="16">
        <f>IF(P7=0,0,V7/P7*100)</f>
        <v>111.48626035567639</v>
      </c>
      <c r="AF7" s="16">
        <f>V7-K7</f>
        <v>17953037.635060906</v>
      </c>
      <c r="AG7" s="79">
        <f>IF(K7=0,0,V7/K7*100)</f>
        <v>106.02228294150436</v>
      </c>
      <c r="AH7" s="83">
        <f t="shared" ref="AH7" si="2">AH8+AH9+AH11+AH12+AH13+AH14+AH15+AH22+AH23+AH35+AH36+AH39+AH42+AH53+AH10</f>
        <v>362175446.35999995</v>
      </c>
    </row>
    <row r="8" spans="1:34" s="14" customFormat="1" ht="42" hidden="1" customHeight="1" x14ac:dyDescent="0.3">
      <c r="A8" s="13"/>
      <c r="B8" s="88" t="s">
        <v>35</v>
      </c>
      <c r="C8" s="88"/>
      <c r="D8" s="88"/>
      <c r="E8" s="88"/>
      <c r="F8" s="88"/>
      <c r="G8" s="88"/>
      <c r="H8" s="88"/>
      <c r="I8" s="88"/>
      <c r="J8" s="18">
        <v>227490484.80000001</v>
      </c>
      <c r="K8" s="25">
        <f>J8/57.46*100*30.57/100</f>
        <v>121030005.5749391</v>
      </c>
      <c r="L8" s="16">
        <v>155952561.28999999</v>
      </c>
      <c r="M8" s="16">
        <v>164512361.93000001</v>
      </c>
      <c r="N8" s="25">
        <f>M8/34.24*100*30.57/100</f>
        <v>146879173.60397491</v>
      </c>
      <c r="O8" s="18">
        <v>141001096.43000001</v>
      </c>
      <c r="P8" s="25">
        <f>O8/34.24*100*30.57/100</f>
        <v>125887953.20867701</v>
      </c>
      <c r="Q8" s="16">
        <v>155881000</v>
      </c>
      <c r="R8" s="16">
        <v>149841371.11000001</v>
      </c>
      <c r="S8" s="16">
        <v>133975735</v>
      </c>
      <c r="T8" s="16">
        <v>6624952.21</v>
      </c>
      <c r="U8" s="16">
        <v>7801243.6500000004</v>
      </c>
      <c r="V8" s="16">
        <v>135252336.81999999</v>
      </c>
      <c r="W8" s="16">
        <f t="shared" ref="W8:W64" si="3">U8-T8</f>
        <v>1176291.4400000004</v>
      </c>
      <c r="X8" s="16">
        <f t="shared" ref="X8:X64" si="4">V8-Q8</f>
        <v>-20628663.180000007</v>
      </c>
      <c r="Y8" s="16">
        <f t="shared" ref="Y8:Y64" si="5">IF(Q8=0,0,V8/Q8*100)</f>
        <v>86.766403102366539</v>
      </c>
      <c r="Z8" s="16">
        <f t="shared" ref="Z8:Z64" si="6">V8-R8</f>
        <v>-14589034.290000021</v>
      </c>
      <c r="AA8" s="16">
        <f t="shared" ref="AA8:AA64" si="7">IF(R8=0,0,V8/R8*100)</f>
        <v>90.263680729876612</v>
      </c>
      <c r="AB8" s="16">
        <f t="shared" ref="AB8:AB64" si="8">V8-S8</f>
        <v>1276601.8199999928</v>
      </c>
      <c r="AC8" s="16">
        <f t="shared" ref="AC8:AC64" si="9">IF(S8=0,0,V8/S8*100)</f>
        <v>100.95286047133834</v>
      </c>
      <c r="AD8" s="16">
        <f t="shared" ref="AD8:AD64" si="10">V8-P8</f>
        <v>9364383.6113229841</v>
      </c>
      <c r="AE8" s="16">
        <f t="shared" ref="AE8:AE64" si="11">IF(P8=0,0,V8/P8*100)</f>
        <v>107.438665394615</v>
      </c>
      <c r="AF8" s="16">
        <f t="shared" ref="AF8:AF64" si="12">V8-K8</f>
        <v>14222331.245060891</v>
      </c>
      <c r="AG8" s="79">
        <f t="shared" ref="AG8:AG64" si="13">IF(K8=0,0,V8/K8*100)</f>
        <v>111.75107873250055</v>
      </c>
      <c r="AH8" s="83">
        <v>151801649.09</v>
      </c>
    </row>
    <row r="9" spans="1:34" s="14" customFormat="1" ht="61.5" hidden="1" customHeight="1" x14ac:dyDescent="0.3">
      <c r="A9" s="13"/>
      <c r="B9" s="88" t="s">
        <v>34</v>
      </c>
      <c r="C9" s="88"/>
      <c r="D9" s="88"/>
      <c r="E9" s="88"/>
      <c r="F9" s="88"/>
      <c r="G9" s="88"/>
      <c r="H9" s="88"/>
      <c r="I9" s="88"/>
      <c r="J9" s="61">
        <v>18115720.079999998</v>
      </c>
      <c r="K9" s="61">
        <f>J9</f>
        <v>18115720.079999998</v>
      </c>
      <c r="L9" s="16">
        <v>18646000</v>
      </c>
      <c r="M9" s="16">
        <v>20275547.789999999</v>
      </c>
      <c r="N9" s="16">
        <f>M9</f>
        <v>20275547.789999999</v>
      </c>
      <c r="O9" s="16">
        <v>16910826.949999999</v>
      </c>
      <c r="P9" s="16">
        <f>O9</f>
        <v>16910826.949999999</v>
      </c>
      <c r="Q9" s="16">
        <v>25639600</v>
      </c>
      <c r="R9" s="16">
        <v>25120000</v>
      </c>
      <c r="S9" s="16">
        <v>22790368</v>
      </c>
      <c r="T9" s="16">
        <v>0</v>
      </c>
      <c r="U9" s="16">
        <v>0</v>
      </c>
      <c r="V9" s="16">
        <v>20981911.649999999</v>
      </c>
      <c r="W9" s="16">
        <f t="shared" si="3"/>
        <v>0</v>
      </c>
      <c r="X9" s="16">
        <f t="shared" si="4"/>
        <v>-4657688.3500000015</v>
      </c>
      <c r="Y9" s="16">
        <f t="shared" si="5"/>
        <v>81.834005405700552</v>
      </c>
      <c r="Z9" s="16">
        <f t="shared" si="6"/>
        <v>-4138088.3500000015</v>
      </c>
      <c r="AA9" s="16">
        <f t="shared" si="7"/>
        <v>83.526718351910816</v>
      </c>
      <c r="AB9" s="16">
        <f t="shared" si="8"/>
        <v>-1808456.3500000015</v>
      </c>
      <c r="AC9" s="16">
        <f t="shared" si="9"/>
        <v>92.064821638685245</v>
      </c>
      <c r="AD9" s="16">
        <f t="shared" si="10"/>
        <v>4071084.6999999993</v>
      </c>
      <c r="AE9" s="16">
        <f t="shared" si="11"/>
        <v>124.07383572688029</v>
      </c>
      <c r="AF9" s="16">
        <f t="shared" si="12"/>
        <v>2866191.5700000003</v>
      </c>
      <c r="AG9" s="79">
        <f t="shared" si="13"/>
        <v>115.82157130570987</v>
      </c>
      <c r="AH9" s="83">
        <v>24865000</v>
      </c>
    </row>
    <row r="10" spans="1:34" s="14" customFormat="1" ht="57" hidden="1" customHeight="1" x14ac:dyDescent="0.3">
      <c r="A10" s="13"/>
      <c r="B10" s="42"/>
      <c r="C10" s="42"/>
      <c r="D10" s="42"/>
      <c r="E10" s="42"/>
      <c r="F10" s="42"/>
      <c r="G10" s="42"/>
      <c r="H10" s="42"/>
      <c r="I10" s="42" t="s">
        <v>72</v>
      </c>
      <c r="J10" s="18">
        <v>0</v>
      </c>
      <c r="K10" s="71">
        <f t="shared" ref="K10:K13" si="14">J10</f>
        <v>0</v>
      </c>
      <c r="L10" s="71">
        <v>0</v>
      </c>
      <c r="M10" s="71">
        <v>0</v>
      </c>
      <c r="N10" s="71">
        <f t="shared" ref="N10:N13" si="15">M10</f>
        <v>0</v>
      </c>
      <c r="O10" s="71">
        <v>0</v>
      </c>
      <c r="P10" s="71">
        <f t="shared" ref="P10:P13" si="16">O10</f>
        <v>0</v>
      </c>
      <c r="Q10" s="16">
        <v>6893000</v>
      </c>
      <c r="R10" s="16">
        <v>6893000</v>
      </c>
      <c r="S10" s="16">
        <v>6893000</v>
      </c>
      <c r="T10" s="16">
        <v>308664.67</v>
      </c>
      <c r="U10" s="16">
        <v>23240.39</v>
      </c>
      <c r="V10" s="16">
        <v>8544020.6300000008</v>
      </c>
      <c r="W10" s="16">
        <f t="shared" si="3"/>
        <v>-285424.27999999997</v>
      </c>
      <c r="X10" s="16">
        <f t="shared" si="4"/>
        <v>1651020.6300000008</v>
      </c>
      <c r="Y10" s="16">
        <f t="shared" si="5"/>
        <v>123.95213448425942</v>
      </c>
      <c r="Z10" s="16">
        <f t="shared" si="6"/>
        <v>1651020.6300000008</v>
      </c>
      <c r="AA10" s="16">
        <f t="shared" si="7"/>
        <v>123.95213448425942</v>
      </c>
      <c r="AB10" s="16">
        <f t="shared" si="8"/>
        <v>1651020.6300000008</v>
      </c>
      <c r="AC10" s="16">
        <f t="shared" si="9"/>
        <v>123.95213448425942</v>
      </c>
      <c r="AD10" s="16">
        <f t="shared" si="10"/>
        <v>8544020.6300000008</v>
      </c>
      <c r="AE10" s="16">
        <f t="shared" si="11"/>
        <v>0</v>
      </c>
      <c r="AF10" s="16">
        <f t="shared" si="12"/>
        <v>8544020.6300000008</v>
      </c>
      <c r="AG10" s="79">
        <f t="shared" si="13"/>
        <v>0</v>
      </c>
      <c r="AH10" s="83">
        <f>V10</f>
        <v>8544020.6300000008</v>
      </c>
    </row>
    <row r="11" spans="1:34" s="14" customFormat="1" ht="57.75" hidden="1" customHeight="1" x14ac:dyDescent="0.3">
      <c r="A11" s="13"/>
      <c r="B11" s="88" t="s">
        <v>33</v>
      </c>
      <c r="C11" s="88"/>
      <c r="D11" s="88"/>
      <c r="E11" s="88"/>
      <c r="F11" s="88"/>
      <c r="G11" s="88"/>
      <c r="H11" s="88"/>
      <c r="I11" s="88"/>
      <c r="J11" s="18">
        <v>11620779.029999999</v>
      </c>
      <c r="K11" s="71">
        <f t="shared" si="14"/>
        <v>11620779.029999999</v>
      </c>
      <c r="L11" s="71">
        <v>11347097.18</v>
      </c>
      <c r="M11" s="71">
        <v>11880184.26</v>
      </c>
      <c r="N11" s="71">
        <f t="shared" si="15"/>
        <v>11880184.26</v>
      </c>
      <c r="O11" s="71">
        <v>10950169.17</v>
      </c>
      <c r="P11" s="71">
        <f t="shared" si="16"/>
        <v>10950169.17</v>
      </c>
      <c r="Q11" s="16">
        <v>3200000</v>
      </c>
      <c r="R11" s="16">
        <v>3200000</v>
      </c>
      <c r="S11" s="16">
        <v>2830000</v>
      </c>
      <c r="T11" s="16">
        <v>21289.4</v>
      </c>
      <c r="U11" s="16">
        <v>21552.31</v>
      </c>
      <c r="V11" s="16">
        <v>2883503.09</v>
      </c>
      <c r="W11" s="16">
        <f t="shared" si="3"/>
        <v>262.90999999999985</v>
      </c>
      <c r="X11" s="16">
        <f t="shared" si="4"/>
        <v>-316496.91000000015</v>
      </c>
      <c r="Y11" s="16">
        <f t="shared" si="5"/>
        <v>90.109471562500005</v>
      </c>
      <c r="Z11" s="16">
        <f t="shared" si="6"/>
        <v>-316496.91000000015</v>
      </c>
      <c r="AA11" s="16">
        <f t="shared" si="7"/>
        <v>90.109471562500005</v>
      </c>
      <c r="AB11" s="16">
        <f t="shared" si="8"/>
        <v>53503.089999999851</v>
      </c>
      <c r="AC11" s="16">
        <f t="shared" si="9"/>
        <v>101.89056855123675</v>
      </c>
      <c r="AD11" s="16">
        <f t="shared" si="10"/>
        <v>-8066666.0800000001</v>
      </c>
      <c r="AE11" s="16">
        <f t="shared" si="11"/>
        <v>26.332954726397162</v>
      </c>
      <c r="AF11" s="16">
        <f t="shared" si="12"/>
        <v>-8737275.9399999995</v>
      </c>
      <c r="AG11" s="79">
        <f t="shared" si="13"/>
        <v>24.813337234586417</v>
      </c>
      <c r="AH11" s="83">
        <f>V11</f>
        <v>2883503.09</v>
      </c>
    </row>
    <row r="12" spans="1:34" s="14" customFormat="1" ht="37.5" hidden="1" customHeight="1" x14ac:dyDescent="0.3">
      <c r="A12" s="13"/>
      <c r="B12" s="88" t="s">
        <v>32</v>
      </c>
      <c r="C12" s="88"/>
      <c r="D12" s="88"/>
      <c r="E12" s="88"/>
      <c r="F12" s="88"/>
      <c r="G12" s="88"/>
      <c r="H12" s="88"/>
      <c r="I12" s="88"/>
      <c r="J12" s="61">
        <v>15016003.539999999</v>
      </c>
      <c r="K12" s="61">
        <f>J12</f>
        <v>15016003.539999999</v>
      </c>
      <c r="L12" s="16">
        <v>10983507.07</v>
      </c>
      <c r="M12" s="16">
        <v>11042346.74</v>
      </c>
      <c r="N12" s="16">
        <f>M12</f>
        <v>11042346.74</v>
      </c>
      <c r="O12" s="16">
        <v>10884721.470000001</v>
      </c>
      <c r="P12" s="16">
        <f>O12</f>
        <v>10884721.470000001</v>
      </c>
      <c r="Q12" s="16">
        <v>7502000</v>
      </c>
      <c r="R12" s="16">
        <v>12500000</v>
      </c>
      <c r="S12" s="16">
        <v>12500000</v>
      </c>
      <c r="T12" s="16">
        <v>92042.7</v>
      </c>
      <c r="U12" s="16">
        <v>0</v>
      </c>
      <c r="V12" s="16">
        <v>12650114.5</v>
      </c>
      <c r="W12" s="16">
        <f t="shared" si="3"/>
        <v>-92042.7</v>
      </c>
      <c r="X12" s="16">
        <f t="shared" si="4"/>
        <v>5148114.5</v>
      </c>
      <c r="Y12" s="16">
        <f t="shared" si="5"/>
        <v>168.62322713942947</v>
      </c>
      <c r="Z12" s="16">
        <f t="shared" si="6"/>
        <v>150114.5</v>
      </c>
      <c r="AA12" s="16">
        <f t="shared" si="7"/>
        <v>101.20091600000001</v>
      </c>
      <c r="AB12" s="16">
        <f t="shared" si="8"/>
        <v>150114.5</v>
      </c>
      <c r="AC12" s="16">
        <f t="shared" si="9"/>
        <v>101.20091600000001</v>
      </c>
      <c r="AD12" s="16">
        <f t="shared" si="10"/>
        <v>1765393.0299999993</v>
      </c>
      <c r="AE12" s="16">
        <f t="shared" si="11"/>
        <v>116.21900050328067</v>
      </c>
      <c r="AF12" s="16">
        <f t="shared" si="12"/>
        <v>-2365889.0399999991</v>
      </c>
      <c r="AG12" s="79">
        <f t="shared" si="13"/>
        <v>84.244216287658119</v>
      </c>
      <c r="AH12" s="83">
        <f>V12</f>
        <v>12650114.5</v>
      </c>
    </row>
    <row r="13" spans="1:34" s="14" customFormat="1" ht="57.75" hidden="1" customHeight="1" x14ac:dyDescent="0.3">
      <c r="A13" s="13"/>
      <c r="B13" s="88" t="s">
        <v>31</v>
      </c>
      <c r="C13" s="88"/>
      <c r="D13" s="88"/>
      <c r="E13" s="88"/>
      <c r="F13" s="88"/>
      <c r="G13" s="88"/>
      <c r="H13" s="88"/>
      <c r="I13" s="88"/>
      <c r="J13" s="18">
        <v>158894.43</v>
      </c>
      <c r="K13" s="71">
        <f t="shared" si="14"/>
        <v>158894.43</v>
      </c>
      <c r="L13" s="71">
        <v>180406</v>
      </c>
      <c r="M13" s="71">
        <v>199821.72</v>
      </c>
      <c r="N13" s="71">
        <f t="shared" si="15"/>
        <v>199821.72</v>
      </c>
      <c r="O13" s="71">
        <v>181626.46</v>
      </c>
      <c r="P13" s="71">
        <f t="shared" si="16"/>
        <v>181626.46</v>
      </c>
      <c r="Q13" s="16">
        <v>407460</v>
      </c>
      <c r="R13" s="16">
        <v>3146750</v>
      </c>
      <c r="S13" s="16">
        <v>3146750</v>
      </c>
      <c r="T13" s="16">
        <v>170280.31</v>
      </c>
      <c r="U13" s="16">
        <v>52432.44</v>
      </c>
      <c r="V13" s="16">
        <v>4210608.3899999997</v>
      </c>
      <c r="W13" s="16">
        <f t="shared" si="3"/>
        <v>-117847.87</v>
      </c>
      <c r="X13" s="16">
        <f t="shared" si="4"/>
        <v>3803148.3899999997</v>
      </c>
      <c r="Y13" s="16">
        <f t="shared" si="5"/>
        <v>1033.3795685466057</v>
      </c>
      <c r="Z13" s="16">
        <f t="shared" si="6"/>
        <v>1063858.3899999997</v>
      </c>
      <c r="AA13" s="16">
        <f t="shared" si="7"/>
        <v>133.80816366092</v>
      </c>
      <c r="AB13" s="16">
        <f t="shared" si="8"/>
        <v>1063858.3899999997</v>
      </c>
      <c r="AC13" s="16">
        <f t="shared" si="9"/>
        <v>133.80816366092</v>
      </c>
      <c r="AD13" s="16">
        <f t="shared" si="10"/>
        <v>4028981.9299999997</v>
      </c>
      <c r="AE13" s="16">
        <f t="shared" si="11"/>
        <v>2318.2791703367448</v>
      </c>
      <c r="AF13" s="16">
        <f t="shared" si="12"/>
        <v>4051713.9599999995</v>
      </c>
      <c r="AG13" s="79">
        <f t="shared" si="13"/>
        <v>2649.9408380772065</v>
      </c>
      <c r="AH13" s="83">
        <f>V13</f>
        <v>4210608.3899999997</v>
      </c>
    </row>
    <row r="14" spans="1:34" s="14" customFormat="1" ht="37.5" hidden="1" customHeight="1" x14ac:dyDescent="0.3">
      <c r="A14" s="13"/>
      <c r="B14" s="88" t="s">
        <v>30</v>
      </c>
      <c r="C14" s="88"/>
      <c r="D14" s="88"/>
      <c r="E14" s="88"/>
      <c r="F14" s="88"/>
      <c r="G14" s="88"/>
      <c r="H14" s="88"/>
      <c r="I14" s="88"/>
      <c r="J14" s="61">
        <v>3734768.29</v>
      </c>
      <c r="K14" s="61">
        <f>J14</f>
        <v>3734768.29</v>
      </c>
      <c r="L14" s="16">
        <v>11715305.130000001</v>
      </c>
      <c r="M14" s="16">
        <v>12135551.99</v>
      </c>
      <c r="N14" s="16">
        <f>M14</f>
        <v>12135551.99</v>
      </c>
      <c r="O14" s="16">
        <v>5488509.8300000001</v>
      </c>
      <c r="P14" s="16">
        <f t="shared" ref="P14" si="17">O14</f>
        <v>5488509.8300000001</v>
      </c>
      <c r="Q14" s="16">
        <v>11117000</v>
      </c>
      <c r="R14" s="16">
        <v>11117000</v>
      </c>
      <c r="S14" s="16">
        <v>7503981</v>
      </c>
      <c r="T14" s="16">
        <v>1206260.3400000001</v>
      </c>
      <c r="U14" s="16">
        <v>1189999.1100000001</v>
      </c>
      <c r="V14" s="16">
        <v>5401794.8700000001</v>
      </c>
      <c r="W14" s="16">
        <f t="shared" si="3"/>
        <v>-16261.229999999981</v>
      </c>
      <c r="X14" s="16">
        <f t="shared" si="4"/>
        <v>-5715205.1299999999</v>
      </c>
      <c r="Y14" s="16">
        <f t="shared" si="5"/>
        <v>48.590400917513719</v>
      </c>
      <c r="Z14" s="16">
        <f t="shared" si="6"/>
        <v>-5715205.1299999999</v>
      </c>
      <c r="AA14" s="16">
        <f t="shared" si="7"/>
        <v>48.590400917513719</v>
      </c>
      <c r="AB14" s="16">
        <f t="shared" si="8"/>
        <v>-2102186.13</v>
      </c>
      <c r="AC14" s="16">
        <f t="shared" si="9"/>
        <v>71.985721578985874</v>
      </c>
      <c r="AD14" s="16">
        <f t="shared" si="10"/>
        <v>-86714.959999999963</v>
      </c>
      <c r="AE14" s="16">
        <f t="shared" si="11"/>
        <v>98.420063684207705</v>
      </c>
      <c r="AF14" s="16">
        <f t="shared" si="12"/>
        <v>1667026.58</v>
      </c>
      <c r="AG14" s="79">
        <f t="shared" si="13"/>
        <v>144.63534148727604</v>
      </c>
      <c r="AH14" s="83">
        <v>11117000</v>
      </c>
    </row>
    <row r="15" spans="1:34" s="14" customFormat="1" ht="18.75" hidden="1" x14ac:dyDescent="0.3">
      <c r="A15" s="13"/>
      <c r="B15" s="88" t="s">
        <v>25</v>
      </c>
      <c r="C15" s="88"/>
      <c r="D15" s="88"/>
      <c r="E15" s="88"/>
      <c r="F15" s="88"/>
      <c r="G15" s="88"/>
      <c r="H15" s="88"/>
      <c r="I15" s="88"/>
      <c r="J15" s="16">
        <f t="shared" ref="J15:T15" si="18">J16+J21</f>
        <v>37007873.879999995</v>
      </c>
      <c r="K15" s="16">
        <f t="shared" si="18"/>
        <v>37007873.879999995</v>
      </c>
      <c r="L15" s="16">
        <f t="shared" si="18"/>
        <v>56816411.920000002</v>
      </c>
      <c r="M15" s="16">
        <f t="shared" si="18"/>
        <v>59077329.089999996</v>
      </c>
      <c r="N15" s="16">
        <f t="shared" si="18"/>
        <v>59077329.089999996</v>
      </c>
      <c r="O15" s="16">
        <f>O16+O21</f>
        <v>43855332.990000002</v>
      </c>
      <c r="P15" s="16">
        <f t="shared" si="18"/>
        <v>43855332.990000002</v>
      </c>
      <c r="Q15" s="16">
        <f t="shared" si="18"/>
        <v>57080420</v>
      </c>
      <c r="R15" s="16">
        <v>56000020</v>
      </c>
      <c r="S15" s="16">
        <f t="shared" si="18"/>
        <v>47566119</v>
      </c>
      <c r="T15" s="16">
        <f t="shared" si="18"/>
        <v>4313999.8599999994</v>
      </c>
      <c r="U15" s="16">
        <f t="shared" ref="U15:V15" si="19">U16+U21</f>
        <v>2990257.49</v>
      </c>
      <c r="V15" s="16">
        <f t="shared" si="19"/>
        <v>45426016.939999998</v>
      </c>
      <c r="W15" s="16">
        <f t="shared" si="3"/>
        <v>-1323742.3699999992</v>
      </c>
      <c r="X15" s="16">
        <f t="shared" si="4"/>
        <v>-11654403.060000002</v>
      </c>
      <c r="Y15" s="16">
        <f t="shared" si="5"/>
        <v>79.582485447724451</v>
      </c>
      <c r="Z15" s="16">
        <f t="shared" si="6"/>
        <v>-10574003.060000002</v>
      </c>
      <c r="AA15" s="16">
        <f t="shared" si="7"/>
        <v>81.117858422193407</v>
      </c>
      <c r="AB15" s="16">
        <f t="shared" si="8"/>
        <v>-2140102.0600000024</v>
      </c>
      <c r="AC15" s="16">
        <f t="shared" si="9"/>
        <v>95.50078479179686</v>
      </c>
      <c r="AD15" s="16">
        <f t="shared" si="10"/>
        <v>1570683.9499999955</v>
      </c>
      <c r="AE15" s="16">
        <f t="shared" si="11"/>
        <v>103.58151185480257</v>
      </c>
      <c r="AF15" s="16">
        <f t="shared" si="12"/>
        <v>8418143.0600000024</v>
      </c>
      <c r="AG15" s="79">
        <f t="shared" si="13"/>
        <v>122.7468972881184</v>
      </c>
      <c r="AH15" s="83">
        <f t="shared" ref="AH15" si="20">AH16+AH21</f>
        <v>56000020</v>
      </c>
    </row>
    <row r="16" spans="1:34" s="4" customFormat="1" ht="81" hidden="1" customHeight="1" x14ac:dyDescent="0.3">
      <c r="A16" s="8"/>
      <c r="B16" s="46"/>
      <c r="C16" s="46"/>
      <c r="D16" s="46"/>
      <c r="E16" s="46"/>
      <c r="F16" s="46"/>
      <c r="G16" s="46"/>
      <c r="H16" s="46"/>
      <c r="I16" s="11" t="s">
        <v>44</v>
      </c>
      <c r="J16" s="54">
        <v>15457201.75</v>
      </c>
      <c r="K16" s="54">
        <f>J16</f>
        <v>15457201.75</v>
      </c>
      <c r="L16" s="17">
        <v>21539211.149999999</v>
      </c>
      <c r="M16" s="17">
        <v>22311739.960000001</v>
      </c>
      <c r="N16" s="17">
        <f>M16</f>
        <v>22311739.960000001</v>
      </c>
      <c r="O16" s="17">
        <v>21422261.82</v>
      </c>
      <c r="P16" s="17">
        <f>O16</f>
        <v>21422261.82</v>
      </c>
      <c r="Q16" s="17">
        <v>18390732</v>
      </c>
      <c r="R16" s="76">
        <f>V16</f>
        <v>24177370.650000002</v>
      </c>
      <c r="S16" s="17">
        <v>23150732</v>
      </c>
      <c r="T16" s="17">
        <v>662722.31000000006</v>
      </c>
      <c r="U16" s="17">
        <v>0</v>
      </c>
      <c r="V16" s="17">
        <v>24177370.650000002</v>
      </c>
      <c r="W16" s="17">
        <f t="shared" si="3"/>
        <v>-662722.31000000006</v>
      </c>
      <c r="X16" s="16">
        <f t="shared" si="4"/>
        <v>5786638.6500000022</v>
      </c>
      <c r="Y16" s="16">
        <f t="shared" si="5"/>
        <v>131.46497186735147</v>
      </c>
      <c r="Z16" s="17">
        <f t="shared" si="6"/>
        <v>0</v>
      </c>
      <c r="AA16" s="16">
        <f t="shared" si="7"/>
        <v>100</v>
      </c>
      <c r="AB16" s="17">
        <f t="shared" si="8"/>
        <v>1026638.6500000022</v>
      </c>
      <c r="AC16" s="16">
        <f t="shared" si="9"/>
        <v>104.43458396909438</v>
      </c>
      <c r="AD16" s="17">
        <f t="shared" si="10"/>
        <v>2755108.8300000019</v>
      </c>
      <c r="AE16" s="16">
        <f t="shared" si="11"/>
        <v>112.86096142951538</v>
      </c>
      <c r="AF16" s="16">
        <f t="shared" si="12"/>
        <v>8720168.9000000022</v>
      </c>
      <c r="AG16" s="79">
        <f t="shared" si="13"/>
        <v>156.41492581281733</v>
      </c>
      <c r="AH16" s="76">
        <f>V16</f>
        <v>24177370.650000002</v>
      </c>
    </row>
    <row r="17" spans="1:34" s="4" customFormat="1" ht="25.5" hidden="1" customHeight="1" x14ac:dyDescent="0.3">
      <c r="A17" s="8"/>
      <c r="B17" s="28" t="s">
        <v>8</v>
      </c>
      <c r="C17" s="28" t="s">
        <v>26</v>
      </c>
      <c r="D17" s="28" t="s">
        <v>25</v>
      </c>
      <c r="E17" s="28"/>
      <c r="F17" s="28"/>
      <c r="G17" s="5"/>
      <c r="H17" s="5"/>
      <c r="I17" s="11" t="s">
        <v>44</v>
      </c>
      <c r="J17" s="54"/>
      <c r="K17" s="54"/>
      <c r="L17" s="17">
        <v>20632512.710000001</v>
      </c>
      <c r="M17" s="17"/>
      <c r="N17" s="17">
        <v>20632512.710000001</v>
      </c>
      <c r="O17" s="17"/>
      <c r="P17" s="17">
        <v>20632512.710000001</v>
      </c>
      <c r="Q17" s="17"/>
      <c r="R17" s="76"/>
      <c r="S17" s="17"/>
      <c r="T17" s="17"/>
      <c r="U17" s="17"/>
      <c r="V17" s="17"/>
      <c r="W17" s="16">
        <f t="shared" si="3"/>
        <v>0</v>
      </c>
      <c r="X17" s="16">
        <f t="shared" si="4"/>
        <v>0</v>
      </c>
      <c r="Y17" s="16">
        <f t="shared" si="5"/>
        <v>0</v>
      </c>
      <c r="Z17" s="16">
        <f t="shared" si="6"/>
        <v>0</v>
      </c>
      <c r="AA17" s="16">
        <f t="shared" si="7"/>
        <v>0</v>
      </c>
      <c r="AB17" s="16">
        <f t="shared" si="8"/>
        <v>0</v>
      </c>
      <c r="AC17" s="16">
        <f t="shared" si="9"/>
        <v>0</v>
      </c>
      <c r="AD17" s="16">
        <f t="shared" si="10"/>
        <v>-20632512.710000001</v>
      </c>
      <c r="AE17" s="16">
        <f t="shared" si="11"/>
        <v>0</v>
      </c>
      <c r="AF17" s="16">
        <f t="shared" si="12"/>
        <v>0</v>
      </c>
      <c r="AG17" s="79">
        <f t="shared" si="13"/>
        <v>0</v>
      </c>
      <c r="AH17" s="76"/>
    </row>
    <row r="18" spans="1:34" s="4" customFormat="1" ht="32.25" hidden="1" customHeight="1" x14ac:dyDescent="0.3">
      <c r="A18" s="8"/>
      <c r="B18" s="28" t="s">
        <v>8</v>
      </c>
      <c r="C18" s="28" t="s">
        <v>26</v>
      </c>
      <c r="D18" s="28" t="s">
        <v>25</v>
      </c>
      <c r="E18" s="28"/>
      <c r="F18" s="28"/>
      <c r="G18" s="5"/>
      <c r="H18" s="5"/>
      <c r="I18" s="11" t="s">
        <v>29</v>
      </c>
      <c r="J18" s="54"/>
      <c r="K18" s="54"/>
      <c r="L18" s="17">
        <v>624600</v>
      </c>
      <c r="M18" s="17"/>
      <c r="N18" s="17">
        <v>624600</v>
      </c>
      <c r="O18" s="17"/>
      <c r="P18" s="17">
        <v>624600</v>
      </c>
      <c r="Q18" s="17"/>
      <c r="R18" s="76"/>
      <c r="S18" s="17"/>
      <c r="T18" s="17"/>
      <c r="U18" s="17"/>
      <c r="V18" s="17"/>
      <c r="W18" s="16">
        <f t="shared" si="3"/>
        <v>0</v>
      </c>
      <c r="X18" s="16">
        <f t="shared" si="4"/>
        <v>0</v>
      </c>
      <c r="Y18" s="16">
        <f t="shared" si="5"/>
        <v>0</v>
      </c>
      <c r="Z18" s="16">
        <f t="shared" si="6"/>
        <v>0</v>
      </c>
      <c r="AA18" s="16">
        <f t="shared" si="7"/>
        <v>0</v>
      </c>
      <c r="AB18" s="16">
        <f t="shared" si="8"/>
        <v>0</v>
      </c>
      <c r="AC18" s="16">
        <f t="shared" si="9"/>
        <v>0</v>
      </c>
      <c r="AD18" s="16">
        <f t="shared" si="10"/>
        <v>-624600</v>
      </c>
      <c r="AE18" s="16">
        <f t="shared" si="11"/>
        <v>0</v>
      </c>
      <c r="AF18" s="16">
        <f t="shared" si="12"/>
        <v>0</v>
      </c>
      <c r="AG18" s="79">
        <f t="shared" si="13"/>
        <v>0</v>
      </c>
      <c r="AH18" s="76"/>
    </row>
    <row r="19" spans="1:34" s="4" customFormat="1" ht="42.75" hidden="1" customHeight="1" x14ac:dyDescent="0.3">
      <c r="A19" s="8"/>
      <c r="B19" s="28" t="s">
        <v>8</v>
      </c>
      <c r="C19" s="28" t="s">
        <v>26</v>
      </c>
      <c r="D19" s="28" t="s">
        <v>25</v>
      </c>
      <c r="E19" s="28"/>
      <c r="F19" s="28"/>
      <c r="G19" s="5"/>
      <c r="H19" s="5"/>
      <c r="I19" s="11" t="s">
        <v>28</v>
      </c>
      <c r="J19" s="54"/>
      <c r="K19" s="54"/>
      <c r="L19" s="17">
        <v>54500</v>
      </c>
      <c r="M19" s="17"/>
      <c r="N19" s="17">
        <v>54500</v>
      </c>
      <c r="O19" s="17"/>
      <c r="P19" s="17">
        <v>54500</v>
      </c>
      <c r="Q19" s="17"/>
      <c r="R19" s="76"/>
      <c r="S19" s="17"/>
      <c r="T19" s="17"/>
      <c r="U19" s="17"/>
      <c r="V19" s="17"/>
      <c r="W19" s="16">
        <f t="shared" si="3"/>
        <v>0</v>
      </c>
      <c r="X19" s="16">
        <f t="shared" si="4"/>
        <v>0</v>
      </c>
      <c r="Y19" s="16">
        <f t="shared" si="5"/>
        <v>0</v>
      </c>
      <c r="Z19" s="16">
        <f t="shared" si="6"/>
        <v>0</v>
      </c>
      <c r="AA19" s="16">
        <f t="shared" si="7"/>
        <v>0</v>
      </c>
      <c r="AB19" s="16">
        <f t="shared" si="8"/>
        <v>0</v>
      </c>
      <c r="AC19" s="16">
        <f t="shared" si="9"/>
        <v>0</v>
      </c>
      <c r="AD19" s="16">
        <f t="shared" si="10"/>
        <v>-54500</v>
      </c>
      <c r="AE19" s="16">
        <f t="shared" si="11"/>
        <v>0</v>
      </c>
      <c r="AF19" s="16">
        <f t="shared" si="12"/>
        <v>0</v>
      </c>
      <c r="AG19" s="79">
        <f t="shared" si="13"/>
        <v>0</v>
      </c>
      <c r="AH19" s="76"/>
    </row>
    <row r="20" spans="1:34" s="4" customFormat="1" ht="32.25" hidden="1" customHeight="1" x14ac:dyDescent="0.3">
      <c r="A20" s="8"/>
      <c r="B20" s="28" t="s">
        <v>8</v>
      </c>
      <c r="C20" s="28" t="s">
        <v>26</v>
      </c>
      <c r="D20" s="28" t="s">
        <v>25</v>
      </c>
      <c r="E20" s="28"/>
      <c r="F20" s="28"/>
      <c r="G20" s="5"/>
      <c r="H20" s="5"/>
      <c r="I20" s="11" t="s">
        <v>27</v>
      </c>
      <c r="J20" s="54"/>
      <c r="K20" s="54"/>
      <c r="L20" s="17">
        <v>100</v>
      </c>
      <c r="M20" s="17"/>
      <c r="N20" s="17">
        <v>100</v>
      </c>
      <c r="O20" s="17"/>
      <c r="P20" s="17">
        <v>100</v>
      </c>
      <c r="Q20" s="17"/>
      <c r="R20" s="76"/>
      <c r="S20" s="17"/>
      <c r="T20" s="17"/>
      <c r="U20" s="17"/>
      <c r="V20" s="17"/>
      <c r="W20" s="16">
        <f t="shared" si="3"/>
        <v>0</v>
      </c>
      <c r="X20" s="16">
        <f t="shared" si="4"/>
        <v>0</v>
      </c>
      <c r="Y20" s="16">
        <f t="shared" si="5"/>
        <v>0</v>
      </c>
      <c r="Z20" s="16">
        <f t="shared" si="6"/>
        <v>0</v>
      </c>
      <c r="AA20" s="16">
        <f t="shared" si="7"/>
        <v>0</v>
      </c>
      <c r="AB20" s="16">
        <f t="shared" si="8"/>
        <v>0</v>
      </c>
      <c r="AC20" s="16">
        <f t="shared" si="9"/>
        <v>0</v>
      </c>
      <c r="AD20" s="16">
        <f t="shared" si="10"/>
        <v>-100</v>
      </c>
      <c r="AE20" s="16">
        <f t="shared" si="11"/>
        <v>0</v>
      </c>
      <c r="AF20" s="16">
        <f t="shared" si="12"/>
        <v>0</v>
      </c>
      <c r="AG20" s="79">
        <f t="shared" si="13"/>
        <v>0</v>
      </c>
      <c r="AH20" s="76"/>
    </row>
    <row r="21" spans="1:34" s="4" customFormat="1" ht="81.75" hidden="1" customHeight="1" x14ac:dyDescent="0.3">
      <c r="A21" s="8"/>
      <c r="B21" s="46" t="s">
        <v>8</v>
      </c>
      <c r="C21" s="46" t="s">
        <v>26</v>
      </c>
      <c r="D21" s="46" t="s">
        <v>25</v>
      </c>
      <c r="E21" s="46"/>
      <c r="F21" s="46"/>
      <c r="G21" s="5"/>
      <c r="H21" s="5"/>
      <c r="I21" s="11" t="s">
        <v>45</v>
      </c>
      <c r="J21" s="54">
        <v>21550672.129999999</v>
      </c>
      <c r="K21" s="54">
        <f>J21</f>
        <v>21550672.129999999</v>
      </c>
      <c r="L21" s="17">
        <v>35277200.770000003</v>
      </c>
      <c r="M21" s="17">
        <v>36765589.129999995</v>
      </c>
      <c r="N21" s="17">
        <f>M21</f>
        <v>36765589.129999995</v>
      </c>
      <c r="O21" s="17">
        <v>22433071.170000002</v>
      </c>
      <c r="P21" s="17">
        <f>O21</f>
        <v>22433071.170000002</v>
      </c>
      <c r="Q21" s="17">
        <v>38689688</v>
      </c>
      <c r="R21" s="76">
        <f>R15-R16</f>
        <v>31822649.349999998</v>
      </c>
      <c r="S21" s="17">
        <v>24415387</v>
      </c>
      <c r="T21" s="17">
        <v>3651277.55</v>
      </c>
      <c r="U21" s="17">
        <v>2990257.49</v>
      </c>
      <c r="V21" s="17">
        <v>21248646.289999999</v>
      </c>
      <c r="W21" s="17">
        <f t="shared" si="3"/>
        <v>-661020.05999999959</v>
      </c>
      <c r="X21" s="16">
        <f t="shared" si="4"/>
        <v>-17441041.710000001</v>
      </c>
      <c r="Y21" s="16">
        <f t="shared" si="5"/>
        <v>54.920696930923818</v>
      </c>
      <c r="Z21" s="17">
        <f t="shared" si="6"/>
        <v>-10574003.059999999</v>
      </c>
      <c r="AA21" s="16">
        <f t="shared" si="7"/>
        <v>66.772084424202731</v>
      </c>
      <c r="AB21" s="17">
        <f t="shared" si="8"/>
        <v>-3166740.7100000009</v>
      </c>
      <c r="AC21" s="16">
        <f t="shared" si="9"/>
        <v>87.029733708501112</v>
      </c>
      <c r="AD21" s="17">
        <f t="shared" si="10"/>
        <v>-1184424.8800000027</v>
      </c>
      <c r="AE21" s="16">
        <f t="shared" si="11"/>
        <v>94.720184004123581</v>
      </c>
      <c r="AF21" s="16">
        <f t="shared" si="12"/>
        <v>-302025.83999999985</v>
      </c>
      <c r="AG21" s="79">
        <f t="shared" si="13"/>
        <v>98.598531692292042</v>
      </c>
      <c r="AH21" s="76">
        <f>R15-AH16</f>
        <v>31822649.349999998</v>
      </c>
    </row>
    <row r="22" spans="1:34" s="14" customFormat="1" ht="44.25" hidden="1" customHeight="1" x14ac:dyDescent="0.3">
      <c r="A22" s="13"/>
      <c r="B22" s="88" t="s">
        <v>24</v>
      </c>
      <c r="C22" s="88"/>
      <c r="D22" s="88"/>
      <c r="E22" s="88"/>
      <c r="F22" s="88"/>
      <c r="G22" s="88"/>
      <c r="H22" s="88"/>
      <c r="I22" s="88"/>
      <c r="J22" s="61">
        <f>5668590.36+37.68</f>
        <v>5668628.04</v>
      </c>
      <c r="K22" s="61">
        <f>J22</f>
        <v>5668628.04</v>
      </c>
      <c r="L22" s="16">
        <v>6867000</v>
      </c>
      <c r="M22" s="16">
        <v>7183566.0899999999</v>
      </c>
      <c r="N22" s="16">
        <f>M22</f>
        <v>7183566.0899999999</v>
      </c>
      <c r="O22" s="16">
        <v>6086910.8200000003</v>
      </c>
      <c r="P22" s="16">
        <f>O22</f>
        <v>6086910.8200000003</v>
      </c>
      <c r="Q22" s="16">
        <v>5939000</v>
      </c>
      <c r="R22" s="16">
        <v>5939000</v>
      </c>
      <c r="S22" s="16">
        <v>5891714</v>
      </c>
      <c r="T22" s="16">
        <v>327249.2</v>
      </c>
      <c r="U22" s="16">
        <v>144702.14000000001</v>
      </c>
      <c r="V22" s="16">
        <v>6287114.0700000003</v>
      </c>
      <c r="W22" s="16">
        <f t="shared" si="3"/>
        <v>-182547.06</v>
      </c>
      <c r="X22" s="16">
        <f t="shared" si="4"/>
        <v>348114.0700000003</v>
      </c>
      <c r="Y22" s="16">
        <f t="shared" si="5"/>
        <v>105.86149301229165</v>
      </c>
      <c r="Z22" s="16">
        <f t="shared" si="6"/>
        <v>348114.0700000003</v>
      </c>
      <c r="AA22" s="16">
        <f t="shared" si="7"/>
        <v>105.86149301229165</v>
      </c>
      <c r="AB22" s="16">
        <f t="shared" si="8"/>
        <v>395400.0700000003</v>
      </c>
      <c r="AC22" s="16">
        <f t="shared" si="9"/>
        <v>106.71112124587174</v>
      </c>
      <c r="AD22" s="16">
        <f t="shared" si="10"/>
        <v>200203.25</v>
      </c>
      <c r="AE22" s="16">
        <f t="shared" si="11"/>
        <v>103.2890780877253</v>
      </c>
      <c r="AF22" s="16">
        <f t="shared" si="12"/>
        <v>618486.03000000026</v>
      </c>
      <c r="AG22" s="79">
        <f t="shared" si="13"/>
        <v>110.91068289603281</v>
      </c>
      <c r="AH22" s="83">
        <v>5939000</v>
      </c>
    </row>
    <row r="23" spans="1:34" s="14" customFormat="1" ht="124.5" hidden="1" customHeight="1" x14ac:dyDescent="0.3">
      <c r="A23" s="13"/>
      <c r="B23" s="88" t="s">
        <v>18</v>
      </c>
      <c r="C23" s="88"/>
      <c r="D23" s="88"/>
      <c r="E23" s="88"/>
      <c r="F23" s="88"/>
      <c r="G23" s="88"/>
      <c r="H23" s="88"/>
      <c r="I23" s="88"/>
      <c r="J23" s="53">
        <f>J24+J27+J31+J33</f>
        <v>36014996.289999999</v>
      </c>
      <c r="K23" s="53">
        <f>K24+K27+K31+K33</f>
        <v>36014996.289999999</v>
      </c>
      <c r="L23" s="16">
        <f>L24+L27+L31+L33</f>
        <v>35314489.460000001</v>
      </c>
      <c r="M23" s="16">
        <f>M24+M27+M31+M33</f>
        <v>39449619.330000006</v>
      </c>
      <c r="N23" s="16">
        <f>N24+N27+N31+N33</f>
        <v>39449619.330000006</v>
      </c>
      <c r="O23" s="16">
        <f t="shared" ref="O23" si="21">O24+O27+O31+O33</f>
        <v>30276995.699999999</v>
      </c>
      <c r="P23" s="16">
        <f>P24+P27+P31+P33</f>
        <v>30276995.699999999</v>
      </c>
      <c r="Q23" s="16">
        <f>Q24+Q27+Q31+Q33</f>
        <v>42043990</v>
      </c>
      <c r="R23" s="16">
        <f t="shared" ref="R23" si="22">R24+R27+R31+R33</f>
        <v>42188190.339999996</v>
      </c>
      <c r="S23" s="16">
        <f t="shared" ref="S23:T23" si="23">S24+S27+S31+S33</f>
        <v>35685486.569999993</v>
      </c>
      <c r="T23" s="16">
        <f t="shared" si="23"/>
        <v>882907.13</v>
      </c>
      <c r="U23" s="16">
        <f t="shared" ref="U23:V23" si="24">U24+U27+U31+U33</f>
        <v>1234792.74</v>
      </c>
      <c r="V23" s="16">
        <f t="shared" si="24"/>
        <v>38278133.169999994</v>
      </c>
      <c r="W23" s="16">
        <f t="shared" si="3"/>
        <v>351885.61</v>
      </c>
      <c r="X23" s="16">
        <f t="shared" si="4"/>
        <v>-3765856.8300000057</v>
      </c>
      <c r="Y23" s="16">
        <f t="shared" si="5"/>
        <v>91.043055547296987</v>
      </c>
      <c r="Z23" s="16">
        <f t="shared" si="6"/>
        <v>-3910057.1700000018</v>
      </c>
      <c r="AA23" s="16">
        <f t="shared" si="7"/>
        <v>90.731867997919906</v>
      </c>
      <c r="AB23" s="16">
        <f t="shared" si="8"/>
        <v>2592646.6000000015</v>
      </c>
      <c r="AC23" s="16">
        <f t="shared" si="9"/>
        <v>107.26526901886098</v>
      </c>
      <c r="AD23" s="16">
        <f t="shared" si="10"/>
        <v>8001137.4699999951</v>
      </c>
      <c r="AE23" s="16">
        <f t="shared" si="11"/>
        <v>126.42645772810278</v>
      </c>
      <c r="AF23" s="16">
        <f t="shared" si="12"/>
        <v>2263136.8799999952</v>
      </c>
      <c r="AG23" s="79">
        <f t="shared" si="13"/>
        <v>106.28387370021299</v>
      </c>
      <c r="AH23" s="83">
        <f t="shared" ref="AH23" si="25">AH24+AH27+AH31+AH33</f>
        <v>42188190.339999996</v>
      </c>
    </row>
    <row r="24" spans="1:34" s="4" customFormat="1" ht="157.5" hidden="1" customHeight="1" x14ac:dyDescent="0.3">
      <c r="A24" s="8"/>
      <c r="B24" s="46"/>
      <c r="C24" s="46"/>
      <c r="D24" s="46"/>
      <c r="E24" s="46"/>
      <c r="F24" s="46"/>
      <c r="G24" s="46"/>
      <c r="H24" s="46"/>
      <c r="I24" s="11" t="s">
        <v>23</v>
      </c>
      <c r="J24" s="54">
        <v>34479385.859999999</v>
      </c>
      <c r="K24" s="54">
        <f>J24</f>
        <v>34479385.859999999</v>
      </c>
      <c r="L24" s="17">
        <v>34795734.859999999</v>
      </c>
      <c r="M24" s="17">
        <v>38437093.690000005</v>
      </c>
      <c r="N24" s="17">
        <f>M24</f>
        <v>38437093.690000005</v>
      </c>
      <c r="O24" s="17">
        <v>29479036.949999999</v>
      </c>
      <c r="P24" s="17">
        <f>O24</f>
        <v>29479036.949999999</v>
      </c>
      <c r="Q24" s="17">
        <v>41197224.380000003</v>
      </c>
      <c r="R24" s="34">
        <v>41197224.380000003</v>
      </c>
      <c r="S24" s="34">
        <v>34694520.609999999</v>
      </c>
      <c r="T24" s="17">
        <v>830115.49</v>
      </c>
      <c r="U24" s="17">
        <v>1193922.8400000001</v>
      </c>
      <c r="V24" s="17">
        <v>36754407.579999998</v>
      </c>
      <c r="W24" s="17">
        <f t="shared" si="3"/>
        <v>363807.35000000009</v>
      </c>
      <c r="X24" s="16">
        <f t="shared" si="4"/>
        <v>-4442816.8000000045</v>
      </c>
      <c r="Y24" s="16">
        <f t="shared" si="5"/>
        <v>89.215737548190617</v>
      </c>
      <c r="Z24" s="17">
        <f t="shared" si="6"/>
        <v>-4442816.8000000045</v>
      </c>
      <c r="AA24" s="16">
        <f t="shared" si="7"/>
        <v>89.215737548190617</v>
      </c>
      <c r="AB24" s="17">
        <f t="shared" si="8"/>
        <v>2059886.9699999988</v>
      </c>
      <c r="AC24" s="16">
        <f t="shared" si="9"/>
        <v>105.93721121889858</v>
      </c>
      <c r="AD24" s="17">
        <f t="shared" si="10"/>
        <v>7275370.629999999</v>
      </c>
      <c r="AE24" s="16">
        <f t="shared" si="11"/>
        <v>124.67981108860478</v>
      </c>
      <c r="AF24" s="16">
        <f t="shared" si="12"/>
        <v>2275021.7199999988</v>
      </c>
      <c r="AG24" s="79">
        <f t="shared" si="13"/>
        <v>106.59820835915551</v>
      </c>
      <c r="AH24" s="84">
        <v>40823864.840000004</v>
      </c>
    </row>
    <row r="25" spans="1:34" s="4" customFormat="1" ht="53.25" hidden="1" customHeight="1" x14ac:dyDescent="0.3">
      <c r="A25" s="8"/>
      <c r="B25" s="28" t="s">
        <v>8</v>
      </c>
      <c r="C25" s="28" t="s">
        <v>18</v>
      </c>
      <c r="D25" s="28" t="s">
        <v>20</v>
      </c>
      <c r="E25" s="28"/>
      <c r="F25" s="28"/>
      <c r="G25" s="5"/>
      <c r="H25" s="5"/>
      <c r="I25" s="28" t="s">
        <v>23</v>
      </c>
      <c r="J25" s="54"/>
      <c r="K25" s="54"/>
      <c r="L25" s="17">
        <v>31842999.989999998</v>
      </c>
      <c r="M25" s="17"/>
      <c r="N25" s="17">
        <v>31842999.989999998</v>
      </c>
      <c r="O25" s="17"/>
      <c r="P25" s="17">
        <v>31842999.989999998</v>
      </c>
      <c r="Q25" s="17"/>
      <c r="R25" s="17"/>
      <c r="S25" s="17"/>
      <c r="T25" s="17"/>
      <c r="U25" s="17"/>
      <c r="V25" s="17"/>
      <c r="W25" s="16">
        <f t="shared" si="3"/>
        <v>0</v>
      </c>
      <c r="X25" s="16">
        <f t="shared" si="4"/>
        <v>0</v>
      </c>
      <c r="Y25" s="16">
        <f t="shared" si="5"/>
        <v>0</v>
      </c>
      <c r="Z25" s="16">
        <f t="shared" si="6"/>
        <v>0</v>
      </c>
      <c r="AA25" s="16">
        <f t="shared" si="7"/>
        <v>0</v>
      </c>
      <c r="AB25" s="16">
        <f t="shared" si="8"/>
        <v>0</v>
      </c>
      <c r="AC25" s="16">
        <f t="shared" si="9"/>
        <v>0</v>
      </c>
      <c r="AD25" s="16">
        <f t="shared" si="10"/>
        <v>-31842999.989999998</v>
      </c>
      <c r="AE25" s="16">
        <f t="shared" si="11"/>
        <v>0</v>
      </c>
      <c r="AF25" s="16">
        <f t="shared" si="12"/>
        <v>0</v>
      </c>
      <c r="AG25" s="79">
        <f t="shared" si="13"/>
        <v>0</v>
      </c>
      <c r="AH25" s="76"/>
    </row>
    <row r="26" spans="1:34" s="4" customFormat="1" ht="8.25" hidden="1" customHeight="1" x14ac:dyDescent="0.3">
      <c r="A26" s="8"/>
      <c r="B26" s="28" t="s">
        <v>8</v>
      </c>
      <c r="C26" s="28" t="s">
        <v>18</v>
      </c>
      <c r="D26" s="28" t="s">
        <v>20</v>
      </c>
      <c r="E26" s="28"/>
      <c r="F26" s="28"/>
      <c r="G26" s="5"/>
      <c r="H26" s="5"/>
      <c r="I26" s="28" t="s">
        <v>22</v>
      </c>
      <c r="J26" s="54"/>
      <c r="K26" s="54"/>
      <c r="L26" s="17">
        <v>3583390.66</v>
      </c>
      <c r="M26" s="17"/>
      <c r="N26" s="17">
        <v>3583390.66</v>
      </c>
      <c r="O26" s="17"/>
      <c r="P26" s="17">
        <v>3583390.66</v>
      </c>
      <c r="Q26" s="17"/>
      <c r="R26" s="17"/>
      <c r="S26" s="17"/>
      <c r="T26" s="17"/>
      <c r="U26" s="17"/>
      <c r="V26" s="17"/>
      <c r="W26" s="16">
        <f t="shared" si="3"/>
        <v>0</v>
      </c>
      <c r="X26" s="16">
        <f t="shared" si="4"/>
        <v>0</v>
      </c>
      <c r="Y26" s="16">
        <f t="shared" si="5"/>
        <v>0</v>
      </c>
      <c r="Z26" s="16">
        <f t="shared" si="6"/>
        <v>0</v>
      </c>
      <c r="AA26" s="16">
        <f t="shared" si="7"/>
        <v>0</v>
      </c>
      <c r="AB26" s="16">
        <f t="shared" si="8"/>
        <v>0</v>
      </c>
      <c r="AC26" s="16">
        <f t="shared" si="9"/>
        <v>0</v>
      </c>
      <c r="AD26" s="16">
        <f t="shared" si="10"/>
        <v>-3583390.66</v>
      </c>
      <c r="AE26" s="16">
        <f t="shared" si="11"/>
        <v>0</v>
      </c>
      <c r="AF26" s="16">
        <f t="shared" si="12"/>
        <v>0</v>
      </c>
      <c r="AG26" s="79">
        <f t="shared" si="13"/>
        <v>0</v>
      </c>
      <c r="AH26" s="76"/>
    </row>
    <row r="27" spans="1:34" s="4" customFormat="1" ht="100.5" hidden="1" customHeight="1" x14ac:dyDescent="0.3">
      <c r="A27" s="8"/>
      <c r="B27" s="46"/>
      <c r="C27" s="46"/>
      <c r="D27" s="46"/>
      <c r="E27" s="46"/>
      <c r="F27" s="46"/>
      <c r="G27" s="5"/>
      <c r="H27" s="5"/>
      <c r="I27" s="11" t="s">
        <v>46</v>
      </c>
      <c r="J27" s="54">
        <v>1457002.68</v>
      </c>
      <c r="K27" s="54">
        <f>J27</f>
        <v>1457002.68</v>
      </c>
      <c r="L27" s="17">
        <v>473054.6</v>
      </c>
      <c r="M27" s="17">
        <v>939401.44</v>
      </c>
      <c r="N27" s="17">
        <f>M27</f>
        <v>939401.44</v>
      </c>
      <c r="O27" s="17">
        <v>741454.48</v>
      </c>
      <c r="P27" s="17">
        <f>O27</f>
        <v>741454.48</v>
      </c>
      <c r="Q27" s="17">
        <v>811765.62</v>
      </c>
      <c r="R27" s="17">
        <v>811765.62</v>
      </c>
      <c r="S27" s="17">
        <v>811765.62</v>
      </c>
      <c r="T27" s="17">
        <v>50643.53</v>
      </c>
      <c r="U27" s="17">
        <v>40869.9</v>
      </c>
      <c r="V27" s="17">
        <v>1319348.78</v>
      </c>
      <c r="W27" s="17">
        <f t="shared" si="3"/>
        <v>-9773.6299999999974</v>
      </c>
      <c r="X27" s="16">
        <f t="shared" si="4"/>
        <v>507583.16000000003</v>
      </c>
      <c r="Y27" s="16">
        <f t="shared" si="5"/>
        <v>162.52828987756342</v>
      </c>
      <c r="Z27" s="17">
        <f t="shared" si="6"/>
        <v>507583.16000000003</v>
      </c>
      <c r="AA27" s="16">
        <f t="shared" si="7"/>
        <v>162.52828987756342</v>
      </c>
      <c r="AB27" s="17">
        <f t="shared" si="8"/>
        <v>507583.16000000003</v>
      </c>
      <c r="AC27" s="16">
        <f t="shared" si="9"/>
        <v>162.52828987756342</v>
      </c>
      <c r="AD27" s="17">
        <f t="shared" si="10"/>
        <v>577894.30000000005</v>
      </c>
      <c r="AE27" s="16">
        <f t="shared" si="11"/>
        <v>177.94063096091887</v>
      </c>
      <c r="AF27" s="16">
        <f t="shared" si="12"/>
        <v>-137653.89999999991</v>
      </c>
      <c r="AG27" s="79">
        <f t="shared" si="13"/>
        <v>90.552254852407003</v>
      </c>
      <c r="AH27" s="76">
        <v>1163046.8</v>
      </c>
    </row>
    <row r="28" spans="1:34" s="4" customFormat="1" ht="36" hidden="1" customHeight="1" x14ac:dyDescent="0.3">
      <c r="A28" s="8"/>
      <c r="B28" s="6" t="s">
        <v>8</v>
      </c>
      <c r="C28" s="6" t="s">
        <v>18</v>
      </c>
      <c r="D28" s="6" t="s">
        <v>20</v>
      </c>
      <c r="E28" s="6"/>
      <c r="F28" s="6"/>
      <c r="G28" s="5"/>
      <c r="H28" s="5"/>
      <c r="I28" s="6" t="s">
        <v>46</v>
      </c>
      <c r="J28" s="63"/>
      <c r="K28" s="63"/>
      <c r="L28" s="17">
        <v>157910</v>
      </c>
      <c r="M28" s="17">
        <v>157910</v>
      </c>
      <c r="N28" s="17">
        <v>157910</v>
      </c>
      <c r="O28" s="17"/>
      <c r="P28" s="17">
        <v>157910</v>
      </c>
      <c r="Q28" s="17"/>
      <c r="R28" s="17"/>
      <c r="S28" s="17"/>
      <c r="T28" s="17"/>
      <c r="U28" s="17"/>
      <c r="V28" s="17"/>
      <c r="W28" s="16">
        <f t="shared" si="3"/>
        <v>0</v>
      </c>
      <c r="X28" s="16">
        <f t="shared" si="4"/>
        <v>0</v>
      </c>
      <c r="Y28" s="16">
        <f t="shared" si="5"/>
        <v>0</v>
      </c>
      <c r="Z28" s="16">
        <f t="shared" si="6"/>
        <v>0</v>
      </c>
      <c r="AA28" s="16">
        <f t="shared" si="7"/>
        <v>0</v>
      </c>
      <c r="AB28" s="16">
        <f t="shared" si="8"/>
        <v>0</v>
      </c>
      <c r="AC28" s="16">
        <f t="shared" si="9"/>
        <v>0</v>
      </c>
      <c r="AD28" s="16">
        <f t="shared" si="10"/>
        <v>-157910</v>
      </c>
      <c r="AE28" s="16">
        <f t="shared" si="11"/>
        <v>0</v>
      </c>
      <c r="AF28" s="16">
        <f t="shared" si="12"/>
        <v>0</v>
      </c>
      <c r="AG28" s="79">
        <f t="shared" si="13"/>
        <v>0</v>
      </c>
      <c r="AH28" s="76"/>
    </row>
    <row r="29" spans="1:34" s="4" customFormat="1" ht="53.25" hidden="1" customHeight="1" x14ac:dyDescent="0.3">
      <c r="A29" s="8"/>
      <c r="B29" s="6" t="s">
        <v>8</v>
      </c>
      <c r="C29" s="6" t="s">
        <v>18</v>
      </c>
      <c r="D29" s="6" t="s">
        <v>20</v>
      </c>
      <c r="E29" s="6"/>
      <c r="F29" s="6"/>
      <c r="G29" s="5"/>
      <c r="H29" s="5"/>
      <c r="I29" s="6" t="s">
        <v>21</v>
      </c>
      <c r="J29" s="63"/>
      <c r="K29" s="63"/>
      <c r="L29" s="17">
        <v>0</v>
      </c>
      <c r="M29" s="17">
        <v>0</v>
      </c>
      <c r="N29" s="17">
        <v>0</v>
      </c>
      <c r="O29" s="17"/>
      <c r="P29" s="17">
        <v>0</v>
      </c>
      <c r="Q29" s="17"/>
      <c r="R29" s="17"/>
      <c r="S29" s="17"/>
      <c r="T29" s="17"/>
      <c r="U29" s="17"/>
      <c r="V29" s="17"/>
      <c r="W29" s="16">
        <f t="shared" si="3"/>
        <v>0</v>
      </c>
      <c r="X29" s="16">
        <f t="shared" si="4"/>
        <v>0</v>
      </c>
      <c r="Y29" s="16">
        <f t="shared" si="5"/>
        <v>0</v>
      </c>
      <c r="Z29" s="16">
        <f t="shared" si="6"/>
        <v>0</v>
      </c>
      <c r="AA29" s="16">
        <f t="shared" si="7"/>
        <v>0</v>
      </c>
      <c r="AB29" s="16">
        <f t="shared" si="8"/>
        <v>0</v>
      </c>
      <c r="AC29" s="16">
        <f t="shared" si="9"/>
        <v>0</v>
      </c>
      <c r="AD29" s="16">
        <f t="shared" si="10"/>
        <v>0</v>
      </c>
      <c r="AE29" s="16">
        <f t="shared" si="11"/>
        <v>0</v>
      </c>
      <c r="AF29" s="16">
        <f t="shared" si="12"/>
        <v>0</v>
      </c>
      <c r="AG29" s="79">
        <f t="shared" si="13"/>
        <v>0</v>
      </c>
      <c r="AH29" s="76"/>
    </row>
    <row r="30" spans="1:34" s="4" customFormat="1" ht="11.25" hidden="1" customHeight="1" x14ac:dyDescent="0.3">
      <c r="A30" s="8"/>
      <c r="B30" s="6" t="s">
        <v>8</v>
      </c>
      <c r="C30" s="6" t="s">
        <v>18</v>
      </c>
      <c r="D30" s="6" t="s">
        <v>20</v>
      </c>
      <c r="E30" s="6"/>
      <c r="F30" s="6"/>
      <c r="G30" s="5"/>
      <c r="H30" s="5"/>
      <c r="I30" s="6" t="s">
        <v>19</v>
      </c>
      <c r="J30" s="63"/>
      <c r="K30" s="63"/>
      <c r="L30" s="17">
        <v>730549.34</v>
      </c>
      <c r="M30" s="17">
        <v>730549.34</v>
      </c>
      <c r="N30" s="17">
        <v>730549.34</v>
      </c>
      <c r="O30" s="17"/>
      <c r="P30" s="17">
        <v>730549.34</v>
      </c>
      <c r="Q30" s="17"/>
      <c r="R30" s="17"/>
      <c r="S30" s="17"/>
      <c r="T30" s="17"/>
      <c r="U30" s="17"/>
      <c r="V30" s="17"/>
      <c r="W30" s="16">
        <f t="shared" si="3"/>
        <v>0</v>
      </c>
      <c r="X30" s="16">
        <f t="shared" si="4"/>
        <v>0</v>
      </c>
      <c r="Y30" s="16">
        <f t="shared" si="5"/>
        <v>0</v>
      </c>
      <c r="Z30" s="16">
        <f t="shared" si="6"/>
        <v>0</v>
      </c>
      <c r="AA30" s="16">
        <f t="shared" si="7"/>
        <v>0</v>
      </c>
      <c r="AB30" s="16">
        <f t="shared" si="8"/>
        <v>0</v>
      </c>
      <c r="AC30" s="16">
        <f t="shared" si="9"/>
        <v>0</v>
      </c>
      <c r="AD30" s="16">
        <f t="shared" si="10"/>
        <v>-730549.34</v>
      </c>
      <c r="AE30" s="16">
        <f t="shared" si="11"/>
        <v>0</v>
      </c>
      <c r="AF30" s="16">
        <f t="shared" si="12"/>
        <v>0</v>
      </c>
      <c r="AG30" s="79">
        <f t="shared" si="13"/>
        <v>0</v>
      </c>
      <c r="AH30" s="76"/>
    </row>
    <row r="31" spans="1:34" s="14" customFormat="1" ht="63" hidden="1" customHeight="1" x14ac:dyDescent="0.3">
      <c r="A31" s="13"/>
      <c r="B31" s="88" t="s">
        <v>17</v>
      </c>
      <c r="C31" s="88"/>
      <c r="D31" s="88"/>
      <c r="E31" s="88"/>
      <c r="F31" s="88"/>
      <c r="G31" s="88"/>
      <c r="H31" s="88"/>
      <c r="I31" s="88"/>
      <c r="J31" s="53">
        <f>J32</f>
        <v>52500</v>
      </c>
      <c r="K31" s="53">
        <f>K32</f>
        <v>52500</v>
      </c>
      <c r="L31" s="16">
        <f>L32</f>
        <v>13500</v>
      </c>
      <c r="M31" s="16">
        <f>M32</f>
        <v>13500</v>
      </c>
      <c r="N31" s="16">
        <f>N32</f>
        <v>13500</v>
      </c>
      <c r="O31" s="16">
        <f t="shared" ref="O31" si="26">O32</f>
        <v>13500</v>
      </c>
      <c r="P31" s="16">
        <f>P32</f>
        <v>13500</v>
      </c>
      <c r="Q31" s="16">
        <f>Q32</f>
        <v>35000</v>
      </c>
      <c r="R31" s="16">
        <f t="shared" ref="R31" si="27">R32</f>
        <v>145882.54999999999</v>
      </c>
      <c r="S31" s="16">
        <f t="shared" ref="S31" si="28">S32</f>
        <v>145882.54999999999</v>
      </c>
      <c r="T31" s="16">
        <f t="shared" ref="T31:V31" si="29">T32</f>
        <v>0</v>
      </c>
      <c r="U31" s="16">
        <f t="shared" si="29"/>
        <v>0</v>
      </c>
      <c r="V31" s="16">
        <f t="shared" si="29"/>
        <v>145882.54999999999</v>
      </c>
      <c r="W31" s="16">
        <f t="shared" si="3"/>
        <v>0</v>
      </c>
      <c r="X31" s="16">
        <f t="shared" si="4"/>
        <v>110882.54999999999</v>
      </c>
      <c r="Y31" s="16">
        <f t="shared" si="5"/>
        <v>416.80728571428568</v>
      </c>
      <c r="Z31" s="16">
        <f t="shared" si="6"/>
        <v>0</v>
      </c>
      <c r="AA31" s="16">
        <f t="shared" si="7"/>
        <v>100</v>
      </c>
      <c r="AB31" s="16">
        <f t="shared" si="8"/>
        <v>0</v>
      </c>
      <c r="AC31" s="16">
        <f t="shared" si="9"/>
        <v>100</v>
      </c>
      <c r="AD31" s="16">
        <f t="shared" si="10"/>
        <v>132382.54999999999</v>
      </c>
      <c r="AE31" s="16">
        <f t="shared" si="11"/>
        <v>1080.6114814814814</v>
      </c>
      <c r="AF31" s="16">
        <f t="shared" si="12"/>
        <v>93382.549999999988</v>
      </c>
      <c r="AG31" s="79">
        <f t="shared" si="13"/>
        <v>277.87152380952375</v>
      </c>
      <c r="AH31" s="83">
        <f t="shared" ref="AH31" si="30">AH32</f>
        <v>145882.54999999999</v>
      </c>
    </row>
    <row r="32" spans="1:34" s="4" customFormat="1" ht="123.75" hidden="1" customHeight="1" x14ac:dyDescent="0.3">
      <c r="A32" s="8"/>
      <c r="B32" s="46" t="s">
        <v>8</v>
      </c>
      <c r="C32" s="46" t="s">
        <v>18</v>
      </c>
      <c r="D32" s="46" t="s">
        <v>17</v>
      </c>
      <c r="E32" s="46"/>
      <c r="F32" s="46"/>
      <c r="G32" s="5"/>
      <c r="H32" s="5"/>
      <c r="I32" s="19" t="s">
        <v>16</v>
      </c>
      <c r="J32" s="57">
        <v>52500</v>
      </c>
      <c r="K32" s="57">
        <f>J32</f>
        <v>52500</v>
      </c>
      <c r="L32" s="17">
        <v>13500</v>
      </c>
      <c r="M32" s="17">
        <v>13500</v>
      </c>
      <c r="N32" s="17">
        <f>M32</f>
        <v>13500</v>
      </c>
      <c r="O32" s="17">
        <v>13500</v>
      </c>
      <c r="P32" s="17">
        <f>O32</f>
        <v>13500</v>
      </c>
      <c r="Q32" s="17">
        <v>35000</v>
      </c>
      <c r="R32" s="17">
        <v>145882.54999999999</v>
      </c>
      <c r="S32" s="17">
        <v>145882.54999999999</v>
      </c>
      <c r="T32" s="17">
        <v>0</v>
      </c>
      <c r="U32" s="17">
        <v>0</v>
      </c>
      <c r="V32" s="17">
        <f>145882.55</f>
        <v>145882.54999999999</v>
      </c>
      <c r="W32" s="17">
        <f t="shared" si="3"/>
        <v>0</v>
      </c>
      <c r="X32" s="16">
        <f t="shared" si="4"/>
        <v>110882.54999999999</v>
      </c>
      <c r="Y32" s="16">
        <f t="shared" si="5"/>
        <v>416.80728571428568</v>
      </c>
      <c r="Z32" s="17">
        <f t="shared" si="6"/>
        <v>0</v>
      </c>
      <c r="AA32" s="16">
        <f t="shared" si="7"/>
        <v>100</v>
      </c>
      <c r="AB32" s="17">
        <f t="shared" si="8"/>
        <v>0</v>
      </c>
      <c r="AC32" s="16">
        <f t="shared" si="9"/>
        <v>100</v>
      </c>
      <c r="AD32" s="17">
        <f t="shared" si="10"/>
        <v>132382.54999999999</v>
      </c>
      <c r="AE32" s="16">
        <f t="shared" si="11"/>
        <v>1080.6114814814814</v>
      </c>
      <c r="AF32" s="16">
        <f t="shared" si="12"/>
        <v>93382.549999999988</v>
      </c>
      <c r="AG32" s="79">
        <f t="shared" si="13"/>
        <v>277.87152380952375</v>
      </c>
      <c r="AH32" s="76">
        <v>145882.54999999999</v>
      </c>
    </row>
    <row r="33" spans="1:34" s="14" customFormat="1" ht="83.25" hidden="1" customHeight="1" x14ac:dyDescent="0.3">
      <c r="A33" s="13"/>
      <c r="B33" s="26"/>
      <c r="C33" s="26"/>
      <c r="D33" s="26"/>
      <c r="E33" s="26"/>
      <c r="F33" s="26"/>
      <c r="G33" s="15"/>
      <c r="H33" s="15"/>
      <c r="I33" s="26" t="s">
        <v>52</v>
      </c>
      <c r="J33" s="53">
        <f>J34</f>
        <v>26107.75</v>
      </c>
      <c r="K33" s="53">
        <f>K34</f>
        <v>26107.75</v>
      </c>
      <c r="L33" s="16">
        <f>L34</f>
        <v>32200</v>
      </c>
      <c r="M33" s="16">
        <f>M34</f>
        <v>59624.2</v>
      </c>
      <c r="N33" s="16">
        <f>N34</f>
        <v>59624.2</v>
      </c>
      <c r="O33" s="16">
        <f t="shared" ref="O33" si="31">O34</f>
        <v>43004.27</v>
      </c>
      <c r="P33" s="16">
        <f>P34</f>
        <v>43004.27</v>
      </c>
      <c r="Q33" s="16">
        <f>Q34</f>
        <v>0</v>
      </c>
      <c r="R33" s="16">
        <f t="shared" ref="R33" si="32">R34</f>
        <v>33317.79</v>
      </c>
      <c r="S33" s="16">
        <f t="shared" ref="S33" si="33">S34</f>
        <v>33317.79</v>
      </c>
      <c r="T33" s="16">
        <f>T34</f>
        <v>2148.11</v>
      </c>
      <c r="U33" s="16">
        <f>U34</f>
        <v>0</v>
      </c>
      <c r="V33" s="16">
        <f t="shared" ref="V33" si="34">V34</f>
        <v>58494.26</v>
      </c>
      <c r="W33" s="16">
        <f t="shared" si="3"/>
        <v>-2148.11</v>
      </c>
      <c r="X33" s="16">
        <f t="shared" si="4"/>
        <v>58494.26</v>
      </c>
      <c r="Y33" s="16">
        <f t="shared" si="5"/>
        <v>0</v>
      </c>
      <c r="Z33" s="16">
        <f t="shared" si="6"/>
        <v>25176.47</v>
      </c>
      <c r="AA33" s="16">
        <f t="shared" si="7"/>
        <v>175.5646457943339</v>
      </c>
      <c r="AB33" s="16">
        <f t="shared" si="8"/>
        <v>25176.47</v>
      </c>
      <c r="AC33" s="16">
        <f t="shared" si="9"/>
        <v>175.5646457943339</v>
      </c>
      <c r="AD33" s="16">
        <f t="shared" si="10"/>
        <v>15489.990000000005</v>
      </c>
      <c r="AE33" s="16">
        <f t="shared" si="11"/>
        <v>136.01965572255966</v>
      </c>
      <c r="AF33" s="16">
        <f t="shared" si="12"/>
        <v>32386.510000000002</v>
      </c>
      <c r="AG33" s="79">
        <f t="shared" si="13"/>
        <v>224.04941061562181</v>
      </c>
      <c r="AH33" s="83">
        <f t="shared" ref="AH33" si="35">AH34</f>
        <v>55396.15</v>
      </c>
    </row>
    <row r="34" spans="1:34" s="4" customFormat="1" ht="59.25" hidden="1" customHeight="1" x14ac:dyDescent="0.3">
      <c r="A34" s="8"/>
      <c r="B34" s="46"/>
      <c r="C34" s="46"/>
      <c r="D34" s="46"/>
      <c r="E34" s="46"/>
      <c r="F34" s="46"/>
      <c r="G34" s="5"/>
      <c r="H34" s="5"/>
      <c r="I34" s="19" t="s">
        <v>53</v>
      </c>
      <c r="J34" s="57">
        <v>26107.75</v>
      </c>
      <c r="K34" s="57">
        <f>J34</f>
        <v>26107.75</v>
      </c>
      <c r="L34" s="17">
        <v>32200</v>
      </c>
      <c r="M34" s="17">
        <v>59624.2</v>
      </c>
      <c r="N34" s="17">
        <f>M34</f>
        <v>59624.2</v>
      </c>
      <c r="O34" s="17">
        <v>43004.27</v>
      </c>
      <c r="P34" s="17">
        <f>O34</f>
        <v>43004.27</v>
      </c>
      <c r="Q34" s="17">
        <v>0</v>
      </c>
      <c r="R34" s="17">
        <v>33317.79</v>
      </c>
      <c r="S34" s="17">
        <v>33317.79</v>
      </c>
      <c r="T34" s="17">
        <v>2148.11</v>
      </c>
      <c r="U34" s="17">
        <v>0</v>
      </c>
      <c r="V34" s="17">
        <v>58494.26</v>
      </c>
      <c r="W34" s="17">
        <f t="shared" si="3"/>
        <v>-2148.11</v>
      </c>
      <c r="X34" s="16">
        <f t="shared" si="4"/>
        <v>58494.26</v>
      </c>
      <c r="Y34" s="16">
        <f t="shared" si="5"/>
        <v>0</v>
      </c>
      <c r="Z34" s="17">
        <f t="shared" si="6"/>
        <v>25176.47</v>
      </c>
      <c r="AA34" s="16">
        <f t="shared" si="7"/>
        <v>175.5646457943339</v>
      </c>
      <c r="AB34" s="17">
        <f t="shared" si="8"/>
        <v>25176.47</v>
      </c>
      <c r="AC34" s="16">
        <f t="shared" si="9"/>
        <v>175.5646457943339</v>
      </c>
      <c r="AD34" s="17">
        <f t="shared" si="10"/>
        <v>15489.990000000005</v>
      </c>
      <c r="AE34" s="16">
        <f t="shared" si="11"/>
        <v>136.01965572255966</v>
      </c>
      <c r="AF34" s="16">
        <f t="shared" si="12"/>
        <v>32386.510000000002</v>
      </c>
      <c r="AG34" s="79">
        <f t="shared" si="13"/>
        <v>224.04941061562181</v>
      </c>
      <c r="AH34" s="76">
        <v>55396.15</v>
      </c>
    </row>
    <row r="35" spans="1:34" s="14" customFormat="1" ht="40.5" hidden="1" customHeight="1" x14ac:dyDescent="0.3">
      <c r="A35" s="13"/>
      <c r="B35" s="88" t="s">
        <v>15</v>
      </c>
      <c r="C35" s="88"/>
      <c r="D35" s="88"/>
      <c r="E35" s="88"/>
      <c r="F35" s="88"/>
      <c r="G35" s="88"/>
      <c r="H35" s="88"/>
      <c r="I35" s="88"/>
      <c r="J35" s="53">
        <v>728866.66</v>
      </c>
      <c r="K35" s="53">
        <f>J35</f>
        <v>728866.66</v>
      </c>
      <c r="L35" s="16">
        <v>85000</v>
      </c>
      <c r="M35" s="16">
        <v>94365.83</v>
      </c>
      <c r="N35" s="16">
        <f>M35</f>
        <v>94365.83</v>
      </c>
      <c r="O35" s="16">
        <v>86925.82</v>
      </c>
      <c r="P35" s="16">
        <f>O35</f>
        <v>86925.82</v>
      </c>
      <c r="Q35" s="16">
        <v>1057860</v>
      </c>
      <c r="R35" s="16">
        <v>745000</v>
      </c>
      <c r="S35" s="16">
        <v>699705</v>
      </c>
      <c r="T35" s="16">
        <v>76.489999999999995</v>
      </c>
      <c r="U35" s="16">
        <v>401.52</v>
      </c>
      <c r="V35" s="16">
        <v>700218.04</v>
      </c>
      <c r="W35" s="16">
        <f t="shared" si="3"/>
        <v>325.02999999999997</v>
      </c>
      <c r="X35" s="16">
        <f t="shared" si="4"/>
        <v>-357641.95999999996</v>
      </c>
      <c r="Y35" s="16">
        <f t="shared" si="5"/>
        <v>66.191938441759774</v>
      </c>
      <c r="Z35" s="16">
        <f t="shared" si="6"/>
        <v>-44781.959999999963</v>
      </c>
      <c r="AA35" s="16">
        <f t="shared" si="7"/>
        <v>93.988998657718128</v>
      </c>
      <c r="AB35" s="16">
        <f t="shared" si="8"/>
        <v>513.04000000003725</v>
      </c>
      <c r="AC35" s="16">
        <f t="shared" si="9"/>
        <v>100.07332232869568</v>
      </c>
      <c r="AD35" s="16">
        <f t="shared" si="10"/>
        <v>613292.22</v>
      </c>
      <c r="AE35" s="16">
        <f t="shared" si="11"/>
        <v>805.53515629763388</v>
      </c>
      <c r="AF35" s="16">
        <f t="shared" si="12"/>
        <v>-28648.619999999995</v>
      </c>
      <c r="AG35" s="79">
        <f t="shared" si="13"/>
        <v>96.069429214940357</v>
      </c>
      <c r="AH35" s="83">
        <v>745000</v>
      </c>
    </row>
    <row r="36" spans="1:34" s="14" customFormat="1" ht="76.5" hidden="1" customHeight="1" x14ac:dyDescent="0.3">
      <c r="A36" s="13"/>
      <c r="B36" s="88" t="s">
        <v>13</v>
      </c>
      <c r="C36" s="88"/>
      <c r="D36" s="88"/>
      <c r="E36" s="88"/>
      <c r="F36" s="88"/>
      <c r="G36" s="88"/>
      <c r="H36" s="88"/>
      <c r="I36" s="88"/>
      <c r="J36" s="53">
        <f>J37+J38</f>
        <v>37045763.789999999</v>
      </c>
      <c r="K36" s="53">
        <f>K37+K38</f>
        <v>37045763.789999999</v>
      </c>
      <c r="L36" s="16">
        <f>L37+L38</f>
        <v>25054842.59</v>
      </c>
      <c r="M36" s="16">
        <f>M37+M38</f>
        <v>26875602.490000002</v>
      </c>
      <c r="N36" s="16">
        <f>N37+N38</f>
        <v>26875602.490000002</v>
      </c>
      <c r="O36" s="16">
        <f t="shared" ref="O36" si="36">O37+O38</f>
        <v>23215452.289999999</v>
      </c>
      <c r="P36" s="16">
        <f>P37+P38</f>
        <v>23215452.289999999</v>
      </c>
      <c r="Q36" s="16">
        <f>Q37+Q38</f>
        <v>30293470</v>
      </c>
      <c r="R36" s="16">
        <f t="shared" ref="R36" si="37">R37+R38</f>
        <v>30555670</v>
      </c>
      <c r="S36" s="16">
        <f t="shared" ref="S36:T36" si="38">S37+S38</f>
        <v>28850493</v>
      </c>
      <c r="T36" s="16">
        <f t="shared" si="38"/>
        <v>97395.31</v>
      </c>
      <c r="U36" s="16">
        <f t="shared" ref="U36" si="39">U37+U38</f>
        <v>651141.42000000004</v>
      </c>
      <c r="V36" s="16">
        <f>V37+V38</f>
        <v>26082073.16</v>
      </c>
      <c r="W36" s="16">
        <f t="shared" si="3"/>
        <v>553746.1100000001</v>
      </c>
      <c r="X36" s="16">
        <f t="shared" si="4"/>
        <v>-4211396.84</v>
      </c>
      <c r="Y36" s="16">
        <f t="shared" si="5"/>
        <v>86.098004487435745</v>
      </c>
      <c r="Z36" s="16">
        <f t="shared" si="6"/>
        <v>-4473596.84</v>
      </c>
      <c r="AA36" s="16">
        <f t="shared" si="7"/>
        <v>85.35919245102464</v>
      </c>
      <c r="AB36" s="16">
        <f t="shared" si="8"/>
        <v>-2768419.84</v>
      </c>
      <c r="AC36" s="16">
        <f t="shared" si="9"/>
        <v>90.404254651731591</v>
      </c>
      <c r="AD36" s="16">
        <f t="shared" si="10"/>
        <v>2866620.870000001</v>
      </c>
      <c r="AE36" s="16">
        <f t="shared" si="11"/>
        <v>112.34790015801153</v>
      </c>
      <c r="AF36" s="16">
        <f t="shared" si="12"/>
        <v>-10963690.629999999</v>
      </c>
      <c r="AG36" s="79">
        <f t="shared" si="13"/>
        <v>70.405008539844175</v>
      </c>
      <c r="AH36" s="83">
        <f t="shared" ref="AH36" si="40">AH37+AH38</f>
        <v>30606993.66</v>
      </c>
    </row>
    <row r="37" spans="1:34" s="4" customFormat="1" ht="39" hidden="1" customHeight="1" x14ac:dyDescent="0.3">
      <c r="A37" s="8"/>
      <c r="B37" s="96" t="s">
        <v>14</v>
      </c>
      <c r="C37" s="96"/>
      <c r="D37" s="96"/>
      <c r="E37" s="96"/>
      <c r="F37" s="96"/>
      <c r="G37" s="96"/>
      <c r="H37" s="96"/>
      <c r="I37" s="96"/>
      <c r="J37" s="58">
        <v>36574480.079999998</v>
      </c>
      <c r="K37" s="58">
        <f>J37</f>
        <v>36574480.079999998</v>
      </c>
      <c r="L37" s="17">
        <v>25011552.5</v>
      </c>
      <c r="M37" s="17">
        <v>25635946.170000002</v>
      </c>
      <c r="N37" s="17">
        <f>M37</f>
        <v>25635946.170000002</v>
      </c>
      <c r="O37" s="17">
        <v>22083029.82</v>
      </c>
      <c r="P37" s="17">
        <f>O37</f>
        <v>22083029.82</v>
      </c>
      <c r="Q37" s="17">
        <v>30293470</v>
      </c>
      <c r="R37" s="17">
        <v>30293470</v>
      </c>
      <c r="S37" s="17">
        <v>28588293</v>
      </c>
      <c r="T37" s="17">
        <v>96122.7</v>
      </c>
      <c r="U37" s="17">
        <v>581113.05000000005</v>
      </c>
      <c r="V37" s="17">
        <v>25697248.52</v>
      </c>
      <c r="W37" s="17">
        <f t="shared" si="3"/>
        <v>484990.35000000003</v>
      </c>
      <c r="X37" s="16">
        <f t="shared" si="4"/>
        <v>-4596221.4800000004</v>
      </c>
      <c r="Y37" s="16">
        <f t="shared" si="5"/>
        <v>84.82768240152086</v>
      </c>
      <c r="Z37" s="17">
        <f t="shared" si="6"/>
        <v>-4596221.4800000004</v>
      </c>
      <c r="AA37" s="16">
        <f t="shared" si="7"/>
        <v>84.82768240152086</v>
      </c>
      <c r="AB37" s="17">
        <f t="shared" si="8"/>
        <v>-2891044.4800000004</v>
      </c>
      <c r="AC37" s="16">
        <f t="shared" si="9"/>
        <v>89.887313383838617</v>
      </c>
      <c r="AD37" s="17">
        <f t="shared" si="10"/>
        <v>3614218.6999999993</v>
      </c>
      <c r="AE37" s="16">
        <f t="shared" si="11"/>
        <v>116.36649829964318</v>
      </c>
      <c r="AF37" s="16">
        <f t="shared" si="12"/>
        <v>-10877231.559999999</v>
      </c>
      <c r="AG37" s="79">
        <f t="shared" si="13"/>
        <v>70.260051445138686</v>
      </c>
      <c r="AH37" s="76">
        <v>30293470</v>
      </c>
    </row>
    <row r="38" spans="1:34" s="4" customFormat="1" ht="42" hidden="1" customHeight="1" x14ac:dyDescent="0.3">
      <c r="A38" s="8"/>
      <c r="B38" s="96" t="s">
        <v>12</v>
      </c>
      <c r="C38" s="96"/>
      <c r="D38" s="96"/>
      <c r="E38" s="96"/>
      <c r="F38" s="96"/>
      <c r="G38" s="96"/>
      <c r="H38" s="96"/>
      <c r="I38" s="96"/>
      <c r="J38" s="58">
        <v>471283.71</v>
      </c>
      <c r="K38" s="58">
        <f>J38</f>
        <v>471283.71</v>
      </c>
      <c r="L38" s="17">
        <v>43290.09</v>
      </c>
      <c r="M38" s="17">
        <v>1239656.32</v>
      </c>
      <c r="N38" s="17">
        <f>M38</f>
        <v>1239656.32</v>
      </c>
      <c r="O38" s="17">
        <v>1132422.47</v>
      </c>
      <c r="P38" s="17">
        <f>O38</f>
        <v>1132422.47</v>
      </c>
      <c r="Q38" s="17">
        <v>0</v>
      </c>
      <c r="R38" s="17">
        <v>262200</v>
      </c>
      <c r="S38" s="17">
        <v>262200</v>
      </c>
      <c r="T38" s="17">
        <v>1272.6099999999999</v>
      </c>
      <c r="U38" s="17">
        <v>70028.37</v>
      </c>
      <c r="V38" s="17">
        <v>384824.64</v>
      </c>
      <c r="W38" s="17">
        <f t="shared" si="3"/>
        <v>68755.759999999995</v>
      </c>
      <c r="X38" s="16">
        <f t="shared" si="4"/>
        <v>384824.64</v>
      </c>
      <c r="Y38" s="16">
        <f t="shared" si="5"/>
        <v>0</v>
      </c>
      <c r="Z38" s="17">
        <f t="shared" si="6"/>
        <v>122624.64000000001</v>
      </c>
      <c r="AA38" s="16">
        <f t="shared" si="7"/>
        <v>146.76759725400458</v>
      </c>
      <c r="AB38" s="17">
        <f t="shared" si="8"/>
        <v>122624.64000000001</v>
      </c>
      <c r="AC38" s="16">
        <f t="shared" si="9"/>
        <v>146.76759725400458</v>
      </c>
      <c r="AD38" s="17">
        <f t="shared" si="10"/>
        <v>-747597.83</v>
      </c>
      <c r="AE38" s="16">
        <f t="shared" si="11"/>
        <v>33.982427070702684</v>
      </c>
      <c r="AF38" s="16">
        <f t="shared" si="12"/>
        <v>-86459.07</v>
      </c>
      <c r="AG38" s="79">
        <f t="shared" si="13"/>
        <v>81.654560052584884</v>
      </c>
      <c r="AH38" s="76">
        <v>313523.65999999997</v>
      </c>
    </row>
    <row r="39" spans="1:34" s="14" customFormat="1" ht="60" hidden="1" customHeight="1" x14ac:dyDescent="0.3">
      <c r="A39" s="13"/>
      <c r="B39" s="88" t="s">
        <v>11</v>
      </c>
      <c r="C39" s="88"/>
      <c r="D39" s="88"/>
      <c r="E39" s="88"/>
      <c r="F39" s="88"/>
      <c r="G39" s="88"/>
      <c r="H39" s="88"/>
      <c r="I39" s="88"/>
      <c r="J39" s="53">
        <f>J40+J41</f>
        <v>1100698.48</v>
      </c>
      <c r="K39" s="53">
        <f>K40+K41</f>
        <v>1100698.48</v>
      </c>
      <c r="L39" s="16">
        <f>L40+L41</f>
        <v>4290634.29</v>
      </c>
      <c r="M39" s="16">
        <f>M40+M41</f>
        <v>4290634.29</v>
      </c>
      <c r="N39" s="16">
        <f>N40+N41</f>
        <v>4290634.29</v>
      </c>
      <c r="O39" s="16">
        <f t="shared" ref="O39" si="41">O40+O41</f>
        <v>3820170.89</v>
      </c>
      <c r="P39" s="16">
        <f>P40+P41</f>
        <v>3820170.89</v>
      </c>
      <c r="Q39" s="16">
        <f>Q40+Q41</f>
        <v>132000</v>
      </c>
      <c r="R39" s="16">
        <f t="shared" ref="R39" si="42">R40+R41</f>
        <v>3196540.12</v>
      </c>
      <c r="S39" s="16">
        <f t="shared" ref="S39:U39" si="43">S40+S41</f>
        <v>3196540.12</v>
      </c>
      <c r="T39" s="16">
        <f t="shared" si="43"/>
        <v>128815</v>
      </c>
      <c r="U39" s="16">
        <f t="shared" si="43"/>
        <v>0</v>
      </c>
      <c r="V39" s="16">
        <f t="shared" ref="V39" si="44">V40+V41</f>
        <v>3326273.53</v>
      </c>
      <c r="W39" s="16">
        <f t="shared" si="3"/>
        <v>-128815</v>
      </c>
      <c r="X39" s="16">
        <f t="shared" si="4"/>
        <v>3194273.53</v>
      </c>
      <c r="Y39" s="16">
        <f t="shared" si="5"/>
        <v>2519.9041893939393</v>
      </c>
      <c r="Z39" s="16">
        <f t="shared" si="6"/>
        <v>129733.40999999968</v>
      </c>
      <c r="AA39" s="16">
        <f t="shared" si="7"/>
        <v>104.05855722530394</v>
      </c>
      <c r="AB39" s="16">
        <f t="shared" si="8"/>
        <v>129733.40999999968</v>
      </c>
      <c r="AC39" s="16">
        <f t="shared" si="9"/>
        <v>104.05855722530394</v>
      </c>
      <c r="AD39" s="16">
        <f t="shared" si="10"/>
        <v>-493897.36000000034</v>
      </c>
      <c r="AE39" s="16">
        <f t="shared" si="11"/>
        <v>87.071328110141152</v>
      </c>
      <c r="AF39" s="16">
        <f t="shared" si="12"/>
        <v>2225575.0499999998</v>
      </c>
      <c r="AG39" s="79">
        <f t="shared" si="13"/>
        <v>302.19661337226518</v>
      </c>
      <c r="AH39" s="83">
        <f t="shared" ref="AH39" si="45">AH40+AH41</f>
        <v>3197458.53</v>
      </c>
    </row>
    <row r="40" spans="1:34" s="4" customFormat="1" ht="81.75" hidden="1" customHeight="1" x14ac:dyDescent="0.3">
      <c r="A40" s="8"/>
      <c r="B40" s="96" t="s">
        <v>47</v>
      </c>
      <c r="C40" s="96"/>
      <c r="D40" s="96"/>
      <c r="E40" s="96"/>
      <c r="F40" s="96"/>
      <c r="G40" s="96"/>
      <c r="H40" s="96"/>
      <c r="I40" s="96"/>
      <c r="J40" s="58">
        <v>430132</v>
      </c>
      <c r="K40" s="58">
        <f>J40</f>
        <v>430132</v>
      </c>
      <c r="L40" s="17">
        <v>163530</v>
      </c>
      <c r="M40" s="17">
        <v>163530</v>
      </c>
      <c r="N40" s="17">
        <f t="shared" ref="N40:N52" si="46">M40</f>
        <v>163530</v>
      </c>
      <c r="O40" s="17">
        <v>153530</v>
      </c>
      <c r="P40" s="17">
        <f>O40</f>
        <v>153530</v>
      </c>
      <c r="Q40" s="17">
        <v>0</v>
      </c>
      <c r="R40" s="17">
        <v>631718</v>
      </c>
      <c r="S40" s="17">
        <v>631718</v>
      </c>
      <c r="T40" s="17">
        <v>128815</v>
      </c>
      <c r="U40" s="17">
        <v>0</v>
      </c>
      <c r="V40" s="17">
        <v>760933</v>
      </c>
      <c r="W40" s="17">
        <f t="shared" si="3"/>
        <v>-128815</v>
      </c>
      <c r="X40" s="16">
        <f t="shared" si="4"/>
        <v>760933</v>
      </c>
      <c r="Y40" s="16">
        <f t="shared" si="5"/>
        <v>0</v>
      </c>
      <c r="Z40" s="17">
        <f t="shared" si="6"/>
        <v>129215</v>
      </c>
      <c r="AA40" s="16">
        <f t="shared" si="7"/>
        <v>120.45453825915995</v>
      </c>
      <c r="AB40" s="17">
        <f t="shared" si="8"/>
        <v>129215</v>
      </c>
      <c r="AC40" s="16">
        <f t="shared" si="9"/>
        <v>120.45453825915995</v>
      </c>
      <c r="AD40" s="17">
        <f t="shared" si="10"/>
        <v>607403</v>
      </c>
      <c r="AE40" s="16">
        <f t="shared" si="11"/>
        <v>495.62495929134371</v>
      </c>
      <c r="AF40" s="16">
        <f t="shared" si="12"/>
        <v>330801</v>
      </c>
      <c r="AG40" s="79">
        <f t="shared" si="13"/>
        <v>176.90685649986514</v>
      </c>
      <c r="AH40" s="76">
        <v>632118</v>
      </c>
    </row>
    <row r="41" spans="1:34" s="4" customFormat="1" ht="65.25" hidden="1" customHeight="1" x14ac:dyDescent="0.3">
      <c r="A41" s="8"/>
      <c r="B41" s="96" t="s">
        <v>10</v>
      </c>
      <c r="C41" s="96"/>
      <c r="D41" s="96"/>
      <c r="E41" s="96"/>
      <c r="F41" s="96"/>
      <c r="G41" s="96"/>
      <c r="H41" s="96"/>
      <c r="I41" s="96"/>
      <c r="J41" s="58">
        <v>670566.48</v>
      </c>
      <c r="K41" s="58">
        <f>J41</f>
        <v>670566.48</v>
      </c>
      <c r="L41" s="17">
        <v>4127104.29</v>
      </c>
      <c r="M41" s="17">
        <v>4127104.29</v>
      </c>
      <c r="N41" s="17">
        <f t="shared" si="46"/>
        <v>4127104.29</v>
      </c>
      <c r="O41" s="17">
        <v>3666640.89</v>
      </c>
      <c r="P41" s="17">
        <f>O41</f>
        <v>3666640.89</v>
      </c>
      <c r="Q41" s="17">
        <v>132000</v>
      </c>
      <c r="R41" s="17">
        <v>2564822.12</v>
      </c>
      <c r="S41" s="17">
        <v>2564822.12</v>
      </c>
      <c r="T41" s="17">
        <v>0</v>
      </c>
      <c r="U41" s="17">
        <v>0</v>
      </c>
      <c r="V41" s="17">
        <v>2565340.5299999998</v>
      </c>
      <c r="W41" s="17">
        <f t="shared" si="3"/>
        <v>0</v>
      </c>
      <c r="X41" s="16">
        <f t="shared" si="4"/>
        <v>2433340.5299999998</v>
      </c>
      <c r="Y41" s="16">
        <f t="shared" si="5"/>
        <v>1943.4397954545452</v>
      </c>
      <c r="Z41" s="17">
        <f t="shared" si="6"/>
        <v>518.40999999968335</v>
      </c>
      <c r="AA41" s="16">
        <f t="shared" si="7"/>
        <v>100.0202123178819</v>
      </c>
      <c r="AB41" s="17">
        <f t="shared" si="8"/>
        <v>518.40999999968335</v>
      </c>
      <c r="AC41" s="16">
        <f t="shared" si="9"/>
        <v>100.0202123178819</v>
      </c>
      <c r="AD41" s="17">
        <f t="shared" si="10"/>
        <v>-1101300.3600000003</v>
      </c>
      <c r="AE41" s="16">
        <f t="shared" si="11"/>
        <v>69.964324485564759</v>
      </c>
      <c r="AF41" s="16">
        <f t="shared" si="12"/>
        <v>1894774.0499999998</v>
      </c>
      <c r="AG41" s="79">
        <f t="shared" si="13"/>
        <v>382.56319194481654</v>
      </c>
      <c r="AH41" s="76">
        <v>2565340.5299999998</v>
      </c>
    </row>
    <row r="42" spans="1:34" s="14" customFormat="1" ht="39.75" hidden="1" customHeight="1" x14ac:dyDescent="0.3">
      <c r="A42" s="13"/>
      <c r="B42" s="88" t="s">
        <v>9</v>
      </c>
      <c r="C42" s="88"/>
      <c r="D42" s="88"/>
      <c r="E42" s="88"/>
      <c r="F42" s="88"/>
      <c r="G42" s="88"/>
      <c r="H42" s="88"/>
      <c r="I42" s="88"/>
      <c r="J42" s="59">
        <v>5182479.4000000004</v>
      </c>
      <c r="K42" s="59">
        <f>J42</f>
        <v>5182479.4000000004</v>
      </c>
      <c r="L42" s="16">
        <v>2200000</v>
      </c>
      <c r="M42" s="16">
        <v>2338187.02</v>
      </c>
      <c r="N42" s="16">
        <f t="shared" si="46"/>
        <v>2338187.02</v>
      </c>
      <c r="O42" s="16">
        <v>1971343.56</v>
      </c>
      <c r="P42" s="16">
        <f>O42</f>
        <v>1971343.56</v>
      </c>
      <c r="Q42" s="16">
        <v>770140</v>
      </c>
      <c r="R42" s="16">
        <v>1363110.22</v>
      </c>
      <c r="S42" s="16">
        <v>1363110.22</v>
      </c>
      <c r="T42" s="16">
        <v>57999.14</v>
      </c>
      <c r="U42" s="16">
        <v>22925.06</v>
      </c>
      <c r="V42" s="16">
        <v>2317257.9</v>
      </c>
      <c r="W42" s="16">
        <f t="shared" si="3"/>
        <v>-35074.080000000002</v>
      </c>
      <c r="X42" s="16">
        <f t="shared" si="4"/>
        <v>1547117.9</v>
      </c>
      <c r="Y42" s="16">
        <f t="shared" si="5"/>
        <v>300.88787752876101</v>
      </c>
      <c r="Z42" s="16">
        <f t="shared" si="6"/>
        <v>954147.67999999993</v>
      </c>
      <c r="AA42" s="16">
        <f t="shared" si="7"/>
        <v>169.99783773904943</v>
      </c>
      <c r="AB42" s="16">
        <f t="shared" si="8"/>
        <v>954147.67999999993</v>
      </c>
      <c r="AC42" s="16">
        <f t="shared" si="9"/>
        <v>169.99783773904943</v>
      </c>
      <c r="AD42" s="16">
        <f t="shared" si="10"/>
        <v>345914.33999999985</v>
      </c>
      <c r="AE42" s="16">
        <f t="shared" si="11"/>
        <v>117.54713622824831</v>
      </c>
      <c r="AF42" s="16">
        <f t="shared" si="12"/>
        <v>-2865221.5000000005</v>
      </c>
      <c r="AG42" s="79">
        <f t="shared" si="13"/>
        <v>44.713306530461075</v>
      </c>
      <c r="AH42" s="83">
        <f>V42</f>
        <v>2317257.9</v>
      </c>
    </row>
    <row r="43" spans="1:34" s="4" customFormat="1" ht="55.5" hidden="1" customHeight="1" x14ac:dyDescent="0.3">
      <c r="A43" s="8"/>
      <c r="B43" s="28"/>
      <c r="C43" s="28"/>
      <c r="D43" s="28"/>
      <c r="E43" s="28"/>
      <c r="F43" s="28"/>
      <c r="G43" s="28"/>
      <c r="H43" s="28"/>
      <c r="I43" s="20" t="s">
        <v>54</v>
      </c>
      <c r="J43" s="60"/>
      <c r="K43" s="60"/>
      <c r="L43" s="17">
        <v>103000</v>
      </c>
      <c r="M43" s="17">
        <v>124779.15</v>
      </c>
      <c r="N43" s="16">
        <f t="shared" si="46"/>
        <v>124779.15</v>
      </c>
      <c r="O43" s="17">
        <v>88013.92</v>
      </c>
      <c r="P43" s="16">
        <v>92637.69</v>
      </c>
      <c r="Q43" s="16"/>
      <c r="R43" s="17">
        <v>65400</v>
      </c>
      <c r="S43" s="17"/>
      <c r="T43" s="17"/>
      <c r="U43" s="17"/>
      <c r="V43" s="17">
        <v>124779.15</v>
      </c>
      <c r="W43" s="16">
        <f t="shared" si="3"/>
        <v>0</v>
      </c>
      <c r="X43" s="16">
        <f t="shared" si="4"/>
        <v>124779.15</v>
      </c>
      <c r="Y43" s="16">
        <f t="shared" si="5"/>
        <v>0</v>
      </c>
      <c r="Z43" s="16">
        <f t="shared" si="6"/>
        <v>59379.149999999994</v>
      </c>
      <c r="AA43" s="16">
        <f t="shared" si="7"/>
        <v>190.79380733944953</v>
      </c>
      <c r="AB43" s="16">
        <f t="shared" si="8"/>
        <v>124779.15</v>
      </c>
      <c r="AC43" s="16">
        <f t="shared" si="9"/>
        <v>0</v>
      </c>
      <c r="AD43" s="16">
        <f t="shared" si="10"/>
        <v>32141.459999999992</v>
      </c>
      <c r="AE43" s="16">
        <f t="shared" si="11"/>
        <v>134.6958781031781</v>
      </c>
      <c r="AF43" s="16">
        <f t="shared" si="12"/>
        <v>124779.15</v>
      </c>
      <c r="AG43" s="79">
        <f t="shared" si="13"/>
        <v>0</v>
      </c>
      <c r="AH43" s="76">
        <v>65400</v>
      </c>
    </row>
    <row r="44" spans="1:34" s="4" customFormat="1" ht="110.25" hidden="1" customHeight="1" x14ac:dyDescent="0.3">
      <c r="A44" s="8"/>
      <c r="B44" s="28"/>
      <c r="C44" s="28"/>
      <c r="D44" s="28"/>
      <c r="E44" s="28"/>
      <c r="F44" s="28"/>
      <c r="G44" s="28"/>
      <c r="H44" s="28"/>
      <c r="I44" s="20" t="s">
        <v>55</v>
      </c>
      <c r="J44" s="60"/>
      <c r="K44" s="60"/>
      <c r="L44" s="17">
        <v>130000</v>
      </c>
      <c r="M44" s="17">
        <v>80000</v>
      </c>
      <c r="N44" s="16">
        <f t="shared" si="46"/>
        <v>80000</v>
      </c>
      <c r="O44" s="17">
        <v>60000</v>
      </c>
      <c r="P44" s="16">
        <v>60000</v>
      </c>
      <c r="Q44" s="16"/>
      <c r="R44" s="17">
        <v>79400</v>
      </c>
      <c r="S44" s="17"/>
      <c r="T44" s="17"/>
      <c r="U44" s="17"/>
      <c r="V44" s="17">
        <v>80000</v>
      </c>
      <c r="W44" s="16">
        <f t="shared" si="3"/>
        <v>0</v>
      </c>
      <c r="X44" s="16">
        <f t="shared" si="4"/>
        <v>80000</v>
      </c>
      <c r="Y44" s="16">
        <f t="shared" si="5"/>
        <v>0</v>
      </c>
      <c r="Z44" s="16">
        <f t="shared" si="6"/>
        <v>600</v>
      </c>
      <c r="AA44" s="16">
        <f t="shared" si="7"/>
        <v>100.75566750629723</v>
      </c>
      <c r="AB44" s="16">
        <f t="shared" si="8"/>
        <v>80000</v>
      </c>
      <c r="AC44" s="16">
        <f t="shared" si="9"/>
        <v>0</v>
      </c>
      <c r="AD44" s="16">
        <f t="shared" si="10"/>
        <v>20000</v>
      </c>
      <c r="AE44" s="16">
        <f t="shared" si="11"/>
        <v>133.33333333333331</v>
      </c>
      <c r="AF44" s="16">
        <f t="shared" si="12"/>
        <v>80000</v>
      </c>
      <c r="AG44" s="79">
        <f t="shared" si="13"/>
        <v>0</v>
      </c>
      <c r="AH44" s="76">
        <v>79400</v>
      </c>
    </row>
    <row r="45" spans="1:34" s="4" customFormat="1" ht="110.25" hidden="1" customHeight="1" x14ac:dyDescent="0.3">
      <c r="A45" s="8"/>
      <c r="B45" s="28"/>
      <c r="C45" s="28"/>
      <c r="D45" s="28"/>
      <c r="E45" s="28"/>
      <c r="F45" s="28"/>
      <c r="G45" s="28"/>
      <c r="H45" s="28"/>
      <c r="I45" s="20" t="s">
        <v>56</v>
      </c>
      <c r="J45" s="60"/>
      <c r="K45" s="60"/>
      <c r="L45" s="17">
        <v>100000</v>
      </c>
      <c r="M45" s="17">
        <v>359450.33</v>
      </c>
      <c r="N45" s="16">
        <f t="shared" si="46"/>
        <v>359450.33</v>
      </c>
      <c r="O45" s="17">
        <v>213000</v>
      </c>
      <c r="P45" s="16">
        <v>213500</v>
      </c>
      <c r="Q45" s="16"/>
      <c r="R45" s="17">
        <v>232290.89</v>
      </c>
      <c r="S45" s="17"/>
      <c r="T45" s="17"/>
      <c r="U45" s="17"/>
      <c r="V45" s="17">
        <v>359450.33</v>
      </c>
      <c r="W45" s="16">
        <f t="shared" si="3"/>
        <v>0</v>
      </c>
      <c r="X45" s="16">
        <f t="shared" si="4"/>
        <v>359450.33</v>
      </c>
      <c r="Y45" s="16">
        <f t="shared" si="5"/>
        <v>0</v>
      </c>
      <c r="Z45" s="16">
        <f t="shared" si="6"/>
        <v>127159.44</v>
      </c>
      <c r="AA45" s="16">
        <f t="shared" si="7"/>
        <v>154.74146661541482</v>
      </c>
      <c r="AB45" s="16">
        <f t="shared" si="8"/>
        <v>359450.33</v>
      </c>
      <c r="AC45" s="16">
        <f t="shared" si="9"/>
        <v>0</v>
      </c>
      <c r="AD45" s="16">
        <f t="shared" si="10"/>
        <v>145950.33000000002</v>
      </c>
      <c r="AE45" s="16">
        <f t="shared" si="11"/>
        <v>168.36081030444964</v>
      </c>
      <c r="AF45" s="16">
        <f t="shared" si="12"/>
        <v>359450.33</v>
      </c>
      <c r="AG45" s="79">
        <f t="shared" si="13"/>
        <v>0</v>
      </c>
      <c r="AH45" s="76">
        <v>232290.89</v>
      </c>
    </row>
    <row r="46" spans="1:34" s="4" customFormat="1" ht="129" hidden="1" customHeight="1" x14ac:dyDescent="0.3">
      <c r="A46" s="8"/>
      <c r="B46" s="28"/>
      <c r="C46" s="28"/>
      <c r="D46" s="28"/>
      <c r="E46" s="28"/>
      <c r="F46" s="28"/>
      <c r="G46" s="28"/>
      <c r="H46" s="28"/>
      <c r="I46" s="20" t="s">
        <v>57</v>
      </c>
      <c r="J46" s="60"/>
      <c r="K46" s="60"/>
      <c r="L46" s="17">
        <v>2300000</v>
      </c>
      <c r="M46" s="17">
        <v>244070</v>
      </c>
      <c r="N46" s="16">
        <f t="shared" si="46"/>
        <v>244070</v>
      </c>
      <c r="O46" s="17">
        <v>223236.18</v>
      </c>
      <c r="P46" s="16">
        <v>223236.18</v>
      </c>
      <c r="Q46" s="16"/>
      <c r="R46" s="17">
        <v>243484.57</v>
      </c>
      <c r="S46" s="17"/>
      <c r="T46" s="17"/>
      <c r="U46" s="17"/>
      <c r="V46" s="17">
        <v>244070</v>
      </c>
      <c r="W46" s="16">
        <f t="shared" si="3"/>
        <v>0</v>
      </c>
      <c r="X46" s="16">
        <f t="shared" si="4"/>
        <v>244070</v>
      </c>
      <c r="Y46" s="16">
        <f t="shared" si="5"/>
        <v>0</v>
      </c>
      <c r="Z46" s="16">
        <f t="shared" si="6"/>
        <v>585.42999999999302</v>
      </c>
      <c r="AA46" s="16">
        <f t="shared" si="7"/>
        <v>100.24043823392998</v>
      </c>
      <c r="AB46" s="16">
        <f t="shared" si="8"/>
        <v>244070</v>
      </c>
      <c r="AC46" s="16">
        <f t="shared" si="9"/>
        <v>0</v>
      </c>
      <c r="AD46" s="16">
        <f t="shared" si="10"/>
        <v>20833.820000000007</v>
      </c>
      <c r="AE46" s="16">
        <f t="shared" si="11"/>
        <v>109.33263595533664</v>
      </c>
      <c r="AF46" s="16">
        <f t="shared" si="12"/>
        <v>244070</v>
      </c>
      <c r="AG46" s="79">
        <f t="shared" si="13"/>
        <v>0</v>
      </c>
      <c r="AH46" s="76">
        <v>243484.57</v>
      </c>
    </row>
    <row r="47" spans="1:34" s="4" customFormat="1" ht="111" hidden="1" customHeight="1" x14ac:dyDescent="0.3">
      <c r="A47" s="8"/>
      <c r="B47" s="28"/>
      <c r="C47" s="28"/>
      <c r="D47" s="28"/>
      <c r="E47" s="28"/>
      <c r="F47" s="28"/>
      <c r="G47" s="28"/>
      <c r="H47" s="28"/>
      <c r="I47" s="20" t="s">
        <v>58</v>
      </c>
      <c r="J47" s="60"/>
      <c r="K47" s="60"/>
      <c r="L47" s="17">
        <v>900000</v>
      </c>
      <c r="M47" s="17">
        <v>1159100</v>
      </c>
      <c r="N47" s="16">
        <f t="shared" si="46"/>
        <v>1159100</v>
      </c>
      <c r="O47" s="17">
        <v>979495.55</v>
      </c>
      <c r="P47" s="16">
        <v>1015295.55</v>
      </c>
      <c r="Q47" s="16"/>
      <c r="R47" s="17">
        <v>965090.33</v>
      </c>
      <c r="S47" s="17"/>
      <c r="T47" s="17"/>
      <c r="U47" s="17"/>
      <c r="V47" s="17">
        <v>1159100</v>
      </c>
      <c r="W47" s="16">
        <f t="shared" si="3"/>
        <v>0</v>
      </c>
      <c r="X47" s="16">
        <f t="shared" si="4"/>
        <v>1159100</v>
      </c>
      <c r="Y47" s="16">
        <f t="shared" si="5"/>
        <v>0</v>
      </c>
      <c r="Z47" s="16">
        <f t="shared" si="6"/>
        <v>194009.67000000004</v>
      </c>
      <c r="AA47" s="16">
        <f t="shared" si="7"/>
        <v>120.10274727340808</v>
      </c>
      <c r="AB47" s="16">
        <f t="shared" si="8"/>
        <v>1159100</v>
      </c>
      <c r="AC47" s="16">
        <f t="shared" si="9"/>
        <v>0</v>
      </c>
      <c r="AD47" s="16">
        <f t="shared" si="10"/>
        <v>143804.44999999995</v>
      </c>
      <c r="AE47" s="16">
        <f t="shared" si="11"/>
        <v>114.16380186045333</v>
      </c>
      <c r="AF47" s="16">
        <f t="shared" si="12"/>
        <v>1159100</v>
      </c>
      <c r="AG47" s="79">
        <f t="shared" si="13"/>
        <v>0</v>
      </c>
      <c r="AH47" s="76">
        <v>965090.33</v>
      </c>
    </row>
    <row r="48" spans="1:34" s="4" customFormat="1" ht="61.5" hidden="1" customHeight="1" x14ac:dyDescent="0.3">
      <c r="A48" s="8"/>
      <c r="B48" s="28"/>
      <c r="C48" s="28"/>
      <c r="D48" s="28"/>
      <c r="E48" s="28"/>
      <c r="F48" s="28"/>
      <c r="G48" s="28"/>
      <c r="H48" s="28"/>
      <c r="I48" s="20" t="s">
        <v>59</v>
      </c>
      <c r="J48" s="60"/>
      <c r="K48" s="60"/>
      <c r="L48" s="17">
        <v>0</v>
      </c>
      <c r="M48" s="17">
        <v>435000</v>
      </c>
      <c r="N48" s="16">
        <f t="shared" si="46"/>
        <v>435000</v>
      </c>
      <c r="O48" s="17">
        <v>272000</v>
      </c>
      <c r="P48" s="16">
        <v>272000</v>
      </c>
      <c r="Q48" s="16"/>
      <c r="R48" s="17">
        <v>420000</v>
      </c>
      <c r="S48" s="17"/>
      <c r="T48" s="17"/>
      <c r="U48" s="17"/>
      <c r="V48" s="17">
        <v>435000</v>
      </c>
      <c r="W48" s="16">
        <f t="shared" si="3"/>
        <v>0</v>
      </c>
      <c r="X48" s="16">
        <f t="shared" si="4"/>
        <v>435000</v>
      </c>
      <c r="Y48" s="16">
        <f t="shared" si="5"/>
        <v>0</v>
      </c>
      <c r="Z48" s="16">
        <f t="shared" si="6"/>
        <v>15000</v>
      </c>
      <c r="AA48" s="16">
        <f t="shared" si="7"/>
        <v>103.57142857142858</v>
      </c>
      <c r="AB48" s="16">
        <f t="shared" si="8"/>
        <v>435000</v>
      </c>
      <c r="AC48" s="16">
        <f t="shared" si="9"/>
        <v>0</v>
      </c>
      <c r="AD48" s="16">
        <f t="shared" si="10"/>
        <v>163000</v>
      </c>
      <c r="AE48" s="16">
        <f t="shared" si="11"/>
        <v>159.9264705882353</v>
      </c>
      <c r="AF48" s="16">
        <f t="shared" si="12"/>
        <v>435000</v>
      </c>
      <c r="AG48" s="79">
        <f t="shared" si="13"/>
        <v>0</v>
      </c>
      <c r="AH48" s="76">
        <v>420000</v>
      </c>
    </row>
    <row r="49" spans="1:34" s="4" customFormat="1" ht="112.5" hidden="1" customHeight="1" x14ac:dyDescent="0.3">
      <c r="A49" s="8"/>
      <c r="B49" s="28"/>
      <c r="C49" s="28"/>
      <c r="D49" s="28"/>
      <c r="E49" s="28"/>
      <c r="F49" s="28"/>
      <c r="G49" s="28"/>
      <c r="H49" s="28"/>
      <c r="I49" s="20" t="s">
        <v>60</v>
      </c>
      <c r="J49" s="60"/>
      <c r="K49" s="60"/>
      <c r="L49" s="17">
        <v>0</v>
      </c>
      <c r="M49" s="17">
        <v>976062.57</v>
      </c>
      <c r="N49" s="16">
        <f t="shared" si="46"/>
        <v>976062.57</v>
      </c>
      <c r="O49" s="17">
        <v>116738</v>
      </c>
      <c r="P49" s="16">
        <v>116738</v>
      </c>
      <c r="Q49" s="16"/>
      <c r="R49" s="17">
        <v>650000</v>
      </c>
      <c r="S49" s="17"/>
      <c r="T49" s="17"/>
      <c r="U49" s="17"/>
      <c r="V49" s="17">
        <v>976062.57</v>
      </c>
      <c r="W49" s="16">
        <f t="shared" si="3"/>
        <v>0</v>
      </c>
      <c r="X49" s="16">
        <f t="shared" si="4"/>
        <v>976062.57</v>
      </c>
      <c r="Y49" s="16">
        <f t="shared" si="5"/>
        <v>0</v>
      </c>
      <c r="Z49" s="16">
        <f t="shared" si="6"/>
        <v>326062.56999999995</v>
      </c>
      <c r="AA49" s="16">
        <f t="shared" si="7"/>
        <v>150.1634723076923</v>
      </c>
      <c r="AB49" s="16">
        <f t="shared" si="8"/>
        <v>976062.57</v>
      </c>
      <c r="AC49" s="16">
        <f t="shared" si="9"/>
        <v>0</v>
      </c>
      <c r="AD49" s="16">
        <f t="shared" si="10"/>
        <v>859324.57</v>
      </c>
      <c r="AE49" s="16">
        <f t="shared" si="11"/>
        <v>836.11383611163455</v>
      </c>
      <c r="AF49" s="16">
        <f t="shared" si="12"/>
        <v>976062.57</v>
      </c>
      <c r="AG49" s="79">
        <f t="shared" si="13"/>
        <v>0</v>
      </c>
      <c r="AH49" s="76">
        <v>650000</v>
      </c>
    </row>
    <row r="50" spans="1:34" s="4" customFormat="1" ht="133.5" hidden="1" customHeight="1" x14ac:dyDescent="0.3">
      <c r="A50" s="8"/>
      <c r="B50" s="28"/>
      <c r="C50" s="28"/>
      <c r="D50" s="28"/>
      <c r="E50" s="28"/>
      <c r="F50" s="28"/>
      <c r="G50" s="28"/>
      <c r="H50" s="28"/>
      <c r="I50" s="20" t="s">
        <v>61</v>
      </c>
      <c r="J50" s="60"/>
      <c r="K50" s="60"/>
      <c r="L50" s="17">
        <v>300000</v>
      </c>
      <c r="M50" s="17">
        <v>314616.99</v>
      </c>
      <c r="N50" s="16">
        <f t="shared" si="46"/>
        <v>314616.99</v>
      </c>
      <c r="O50" s="17">
        <v>409900.83</v>
      </c>
      <c r="P50" s="16">
        <v>422549.02</v>
      </c>
      <c r="Q50" s="16"/>
      <c r="R50" s="17">
        <v>280874.18</v>
      </c>
      <c r="S50" s="17"/>
      <c r="T50" s="17"/>
      <c r="U50" s="17"/>
      <c r="V50" s="17">
        <v>314616.99</v>
      </c>
      <c r="W50" s="16">
        <f t="shared" si="3"/>
        <v>0</v>
      </c>
      <c r="X50" s="16">
        <f t="shared" si="4"/>
        <v>314616.99</v>
      </c>
      <c r="Y50" s="16">
        <f t="shared" si="5"/>
        <v>0</v>
      </c>
      <c r="Z50" s="16">
        <f t="shared" si="6"/>
        <v>33742.81</v>
      </c>
      <c r="AA50" s="16">
        <f t="shared" si="7"/>
        <v>112.01349657700825</v>
      </c>
      <c r="AB50" s="16">
        <f t="shared" si="8"/>
        <v>314616.99</v>
      </c>
      <c r="AC50" s="16">
        <f t="shared" si="9"/>
        <v>0</v>
      </c>
      <c r="AD50" s="16">
        <f t="shared" si="10"/>
        <v>-107932.03000000003</v>
      </c>
      <c r="AE50" s="16">
        <f t="shared" si="11"/>
        <v>74.456920998183833</v>
      </c>
      <c r="AF50" s="16">
        <f t="shared" si="12"/>
        <v>314616.99</v>
      </c>
      <c r="AG50" s="79">
        <f t="shared" si="13"/>
        <v>0</v>
      </c>
      <c r="AH50" s="76">
        <v>280874.18</v>
      </c>
    </row>
    <row r="51" spans="1:34" s="4" customFormat="1" ht="55.5" hidden="1" customHeight="1" x14ac:dyDescent="0.3">
      <c r="A51" s="8"/>
      <c r="B51" s="28"/>
      <c r="C51" s="28"/>
      <c r="D51" s="28"/>
      <c r="E51" s="28"/>
      <c r="F51" s="28"/>
      <c r="G51" s="28"/>
      <c r="H51" s="28"/>
      <c r="I51" s="20" t="s">
        <v>62</v>
      </c>
      <c r="J51" s="60"/>
      <c r="K51" s="60"/>
      <c r="L51" s="17">
        <v>2099620</v>
      </c>
      <c r="M51" s="17">
        <v>2450392.25</v>
      </c>
      <c r="N51" s="16">
        <f t="shared" si="46"/>
        <v>2450392.25</v>
      </c>
      <c r="O51" s="17">
        <v>2961477.82</v>
      </c>
      <c r="P51" s="16">
        <v>3141481.22</v>
      </c>
      <c r="Q51" s="16"/>
      <c r="R51" s="17">
        <v>2236480.0299999998</v>
      </c>
      <c r="S51" s="17"/>
      <c r="T51" s="17"/>
      <c r="U51" s="17"/>
      <c r="V51" s="17">
        <v>2450392.25</v>
      </c>
      <c r="W51" s="16">
        <f t="shared" si="3"/>
        <v>0</v>
      </c>
      <c r="X51" s="16">
        <f t="shared" si="4"/>
        <v>2450392.25</v>
      </c>
      <c r="Y51" s="16">
        <f t="shared" si="5"/>
        <v>0</v>
      </c>
      <c r="Z51" s="16">
        <f t="shared" si="6"/>
        <v>213912.2200000002</v>
      </c>
      <c r="AA51" s="16">
        <f t="shared" si="7"/>
        <v>109.56468276624854</v>
      </c>
      <c r="AB51" s="16">
        <f t="shared" si="8"/>
        <v>2450392.25</v>
      </c>
      <c r="AC51" s="16">
        <f t="shared" si="9"/>
        <v>0</v>
      </c>
      <c r="AD51" s="16">
        <f t="shared" si="10"/>
        <v>-691088.9700000002</v>
      </c>
      <c r="AE51" s="16">
        <f t="shared" si="11"/>
        <v>78.001174554212355</v>
      </c>
      <c r="AF51" s="16">
        <f t="shared" si="12"/>
        <v>2450392.25</v>
      </c>
      <c r="AG51" s="79">
        <f t="shared" si="13"/>
        <v>0</v>
      </c>
      <c r="AH51" s="76">
        <v>2236480.0299999998</v>
      </c>
    </row>
    <row r="52" spans="1:34" s="38" customFormat="1" ht="30" hidden="1" customHeight="1" x14ac:dyDescent="0.3">
      <c r="A52" s="35"/>
      <c r="B52" s="36"/>
      <c r="C52" s="36"/>
      <c r="D52" s="36"/>
      <c r="E52" s="36"/>
      <c r="F52" s="36"/>
      <c r="G52" s="36"/>
      <c r="H52" s="36"/>
      <c r="I52" s="37" t="s">
        <v>65</v>
      </c>
      <c r="J52" s="64">
        <v>599628.89</v>
      </c>
      <c r="K52" s="54">
        <f>J52</f>
        <v>599628.89</v>
      </c>
      <c r="L52" s="30">
        <v>253454.47</v>
      </c>
      <c r="M52" s="30">
        <v>256536.06</v>
      </c>
      <c r="N52" s="30">
        <f t="shared" si="46"/>
        <v>256536.06</v>
      </c>
      <c r="O52" s="27">
        <v>220576.65</v>
      </c>
      <c r="P52" s="17">
        <f>O52</f>
        <v>220576.65</v>
      </c>
      <c r="Q52" s="17">
        <v>426910</v>
      </c>
      <c r="R52" s="30">
        <v>104412.53</v>
      </c>
      <c r="S52" s="48">
        <v>104412.53</v>
      </c>
      <c r="T52" s="48">
        <v>21630.04</v>
      </c>
      <c r="U52" s="48">
        <v>4487.3</v>
      </c>
      <c r="V52" s="48">
        <v>181726.56</v>
      </c>
      <c r="W52" s="30">
        <f t="shared" si="3"/>
        <v>-17142.740000000002</v>
      </c>
      <c r="X52" s="16">
        <f t="shared" si="4"/>
        <v>-245183.44</v>
      </c>
      <c r="Y52" s="16">
        <f t="shared" si="5"/>
        <v>42.567885502799186</v>
      </c>
      <c r="Z52" s="17">
        <f t="shared" si="6"/>
        <v>77314.03</v>
      </c>
      <c r="AA52" s="16">
        <f t="shared" si="7"/>
        <v>174.04669726899635</v>
      </c>
      <c r="AB52" s="17">
        <f t="shared" si="8"/>
        <v>77314.03</v>
      </c>
      <c r="AC52" s="16">
        <f t="shared" si="9"/>
        <v>174.04669726899635</v>
      </c>
      <c r="AD52" s="17">
        <f t="shared" si="10"/>
        <v>-38850.089999999997</v>
      </c>
      <c r="AE52" s="16">
        <f t="shared" si="11"/>
        <v>82.387034167034457</v>
      </c>
      <c r="AF52" s="16">
        <f t="shared" si="12"/>
        <v>-417902.33</v>
      </c>
      <c r="AG52" s="79">
        <f t="shared" si="13"/>
        <v>30.30650507849947</v>
      </c>
      <c r="AH52" s="76">
        <f>V52</f>
        <v>181726.56</v>
      </c>
    </row>
    <row r="53" spans="1:34" s="14" customFormat="1" ht="36.75" hidden="1" customHeight="1" x14ac:dyDescent="0.3">
      <c r="A53" s="13"/>
      <c r="B53" s="88" t="s">
        <v>7</v>
      </c>
      <c r="C53" s="88"/>
      <c r="D53" s="88"/>
      <c r="E53" s="88"/>
      <c r="F53" s="88"/>
      <c r="G53" s="88"/>
      <c r="H53" s="88"/>
      <c r="I53" s="88"/>
      <c r="J53" s="53">
        <f t="shared" ref="J53" si="47">J54+J55</f>
        <v>2716939.87</v>
      </c>
      <c r="K53" s="53">
        <f t="shared" ref="K53:T53" si="48">K54+K55</f>
        <v>5684687.8700000001</v>
      </c>
      <c r="L53" s="16">
        <f t="shared" si="48"/>
        <v>0</v>
      </c>
      <c r="M53" s="16">
        <f t="shared" si="48"/>
        <v>1294662.3799999999</v>
      </c>
      <c r="N53" s="16">
        <f t="shared" si="48"/>
        <v>5650214.3799999999</v>
      </c>
      <c r="O53" s="16">
        <f t="shared" si="48"/>
        <v>915003.28</v>
      </c>
      <c r="P53" s="16">
        <f t="shared" si="48"/>
        <v>3882751.2800000003</v>
      </c>
      <c r="Q53" s="16">
        <f t="shared" si="48"/>
        <v>5544443</v>
      </c>
      <c r="R53" s="16">
        <f t="shared" si="48"/>
        <v>4355552</v>
      </c>
      <c r="S53" s="16">
        <f t="shared" si="48"/>
        <v>4355552</v>
      </c>
      <c r="T53" s="16">
        <f t="shared" si="48"/>
        <v>185110.58000000002</v>
      </c>
      <c r="U53" s="16">
        <f t="shared" ref="U53:V53" si="49">U54+U55</f>
        <v>17916.370000000003</v>
      </c>
      <c r="V53" s="16">
        <f t="shared" si="49"/>
        <v>3721826.23</v>
      </c>
      <c r="W53" s="16">
        <f t="shared" si="3"/>
        <v>-167194.21000000002</v>
      </c>
      <c r="X53" s="16">
        <f t="shared" si="4"/>
        <v>-1822616.77</v>
      </c>
      <c r="Y53" s="16">
        <f t="shared" si="5"/>
        <v>67.127143880819048</v>
      </c>
      <c r="Z53" s="16">
        <f t="shared" si="6"/>
        <v>-633725.77</v>
      </c>
      <c r="AA53" s="16">
        <f t="shared" si="7"/>
        <v>85.45016177054022</v>
      </c>
      <c r="AB53" s="16">
        <f t="shared" si="8"/>
        <v>-633725.77</v>
      </c>
      <c r="AC53" s="16">
        <f t="shared" si="9"/>
        <v>85.45016177054022</v>
      </c>
      <c r="AD53" s="16">
        <f t="shared" si="10"/>
        <v>-160925.05000000028</v>
      </c>
      <c r="AE53" s="16">
        <f t="shared" si="11"/>
        <v>95.855386080768994</v>
      </c>
      <c r="AF53" s="16">
        <f t="shared" si="12"/>
        <v>-1962861.6400000001</v>
      </c>
      <c r="AG53" s="79">
        <f t="shared" si="13"/>
        <v>65.471074491905213</v>
      </c>
      <c r="AH53" s="83">
        <f t="shared" ref="AH53" si="50">AH54+AH55</f>
        <v>5109630.2300000004</v>
      </c>
    </row>
    <row r="54" spans="1:34" s="4" customFormat="1" ht="45" hidden="1" customHeight="1" x14ac:dyDescent="0.3">
      <c r="A54" s="8"/>
      <c r="B54" s="46"/>
      <c r="C54" s="46"/>
      <c r="D54" s="46"/>
      <c r="E54" s="46"/>
      <c r="F54" s="46"/>
      <c r="G54" s="46"/>
      <c r="H54" s="46"/>
      <c r="I54" s="46" t="s">
        <v>74</v>
      </c>
      <c r="J54" s="58">
        <v>2716939.87</v>
      </c>
      <c r="K54" s="58">
        <f>J54</f>
        <v>2716939.87</v>
      </c>
      <c r="L54" s="17">
        <v>0</v>
      </c>
      <c r="M54" s="17">
        <v>1294662.3799999999</v>
      </c>
      <c r="N54" s="17">
        <f>M54</f>
        <v>1294662.3799999999</v>
      </c>
      <c r="O54" s="17">
        <v>915003.28</v>
      </c>
      <c r="P54" s="17">
        <f>O54</f>
        <v>915003.28</v>
      </c>
      <c r="Q54" s="17">
        <v>0</v>
      </c>
      <c r="R54" s="17">
        <v>0</v>
      </c>
      <c r="S54" s="17">
        <v>0</v>
      </c>
      <c r="T54" s="17">
        <v>63110.58</v>
      </c>
      <c r="U54" s="17">
        <v>8916.3700000000008</v>
      </c>
      <c r="V54" s="17">
        <v>754078.23</v>
      </c>
      <c r="W54" s="30">
        <f t="shared" si="3"/>
        <v>-54194.21</v>
      </c>
      <c r="X54" s="16">
        <f t="shared" si="4"/>
        <v>754078.23</v>
      </c>
      <c r="Y54" s="16">
        <f t="shared" si="5"/>
        <v>0</v>
      </c>
      <c r="Z54" s="17">
        <f t="shared" si="6"/>
        <v>754078.23</v>
      </c>
      <c r="AA54" s="16">
        <f t="shared" si="7"/>
        <v>0</v>
      </c>
      <c r="AB54" s="16">
        <f t="shared" si="8"/>
        <v>754078.23</v>
      </c>
      <c r="AC54" s="16">
        <f t="shared" si="9"/>
        <v>0</v>
      </c>
      <c r="AD54" s="17">
        <f t="shared" si="10"/>
        <v>-160925.05000000005</v>
      </c>
      <c r="AE54" s="16">
        <f t="shared" si="11"/>
        <v>82.412625886980422</v>
      </c>
      <c r="AF54" s="16">
        <f t="shared" si="12"/>
        <v>-1962861.6400000001</v>
      </c>
      <c r="AG54" s="79">
        <f t="shared" si="13"/>
        <v>27.754689690648178</v>
      </c>
      <c r="AH54" s="76">
        <f>V54</f>
        <v>754078.23</v>
      </c>
    </row>
    <row r="55" spans="1:34" s="4" customFormat="1" ht="28.5" hidden="1" customHeight="1" x14ac:dyDescent="0.3">
      <c r="A55" s="8"/>
      <c r="B55" s="46"/>
      <c r="C55" s="46"/>
      <c r="D55" s="46"/>
      <c r="E55" s="46"/>
      <c r="F55" s="46"/>
      <c r="G55" s="46"/>
      <c r="H55" s="46"/>
      <c r="I55" s="46" t="s">
        <v>73</v>
      </c>
      <c r="J55" s="55">
        <f>O55</f>
        <v>0</v>
      </c>
      <c r="K55" s="55">
        <f>P55</f>
        <v>2967748</v>
      </c>
      <c r="L55" s="17">
        <v>0</v>
      </c>
      <c r="M55" s="17">
        <v>0</v>
      </c>
      <c r="N55" s="47">
        <v>4355552</v>
      </c>
      <c r="O55" s="17">
        <v>0</v>
      </c>
      <c r="P55" s="47">
        <f>V55</f>
        <v>2967748</v>
      </c>
      <c r="Q55" s="47">
        <v>5544443</v>
      </c>
      <c r="R55" s="17">
        <f>5544443-1188891</f>
        <v>4355552</v>
      </c>
      <c r="S55" s="17">
        <f>5544443-1188891</f>
        <v>4355552</v>
      </c>
      <c r="T55" s="17">
        <v>122000</v>
      </c>
      <c r="U55" s="17">
        <v>9000</v>
      </c>
      <c r="V55" s="17">
        <v>2967748</v>
      </c>
      <c r="W55" s="30">
        <f t="shared" si="3"/>
        <v>-113000</v>
      </c>
      <c r="X55" s="16">
        <f t="shared" si="4"/>
        <v>-2576695</v>
      </c>
      <c r="Y55" s="16">
        <f t="shared" si="5"/>
        <v>53.526530978855767</v>
      </c>
      <c r="Z55" s="17">
        <f t="shared" si="6"/>
        <v>-1387804</v>
      </c>
      <c r="AA55" s="16">
        <f t="shared" si="7"/>
        <v>68.137127050715961</v>
      </c>
      <c r="AB55" s="16">
        <f t="shared" si="8"/>
        <v>-1387804</v>
      </c>
      <c r="AC55" s="16">
        <f t="shared" si="9"/>
        <v>68.137127050715961</v>
      </c>
      <c r="AD55" s="17">
        <f t="shared" si="10"/>
        <v>0</v>
      </c>
      <c r="AE55" s="16">
        <f t="shared" si="11"/>
        <v>100</v>
      </c>
      <c r="AF55" s="16">
        <f t="shared" si="12"/>
        <v>0</v>
      </c>
      <c r="AG55" s="79">
        <f t="shared" si="13"/>
        <v>100</v>
      </c>
      <c r="AH55" s="76">
        <f>5544443-1188891</f>
        <v>4355552</v>
      </c>
    </row>
    <row r="56" spans="1:34" s="14" customFormat="1" ht="36.75" customHeight="1" x14ac:dyDescent="0.3">
      <c r="A56" s="13"/>
      <c r="B56" s="88" t="s">
        <v>1</v>
      </c>
      <c r="C56" s="88"/>
      <c r="D56" s="88"/>
      <c r="E56" s="88"/>
      <c r="F56" s="88"/>
      <c r="G56" s="88"/>
      <c r="H56" s="88"/>
      <c r="I56" s="88"/>
      <c r="J56" s="53">
        <f t="shared" ref="J56:K56" si="51">J57+J58+J59+J60+J61+J62+J63</f>
        <v>1070416862.3200001</v>
      </c>
      <c r="K56" s="53">
        <f t="shared" si="51"/>
        <v>1069618748.3200001</v>
      </c>
      <c r="L56" s="16">
        <f>L57+L58+L59+L60+L61+L62+L63</f>
        <v>1796348547.49</v>
      </c>
      <c r="M56" s="16">
        <f t="shared" ref="M56:V56" si="52">M57+M58+M59+M60+M61+M62+M63</f>
        <v>1731743649.9200001</v>
      </c>
      <c r="N56" s="16">
        <f t="shared" ref="N56:O56" si="53">N57+N58+N59+N60+N61+N62+N63</f>
        <v>1726065816.5200002</v>
      </c>
      <c r="O56" s="16">
        <f t="shared" si="53"/>
        <v>1423940382.6700001</v>
      </c>
      <c r="P56" s="16">
        <f t="shared" ref="P56:T56" si="54">P57+P58+P59+P60+P61+P62+P63</f>
        <v>1419286710.2700002</v>
      </c>
      <c r="Q56" s="16">
        <f t="shared" si="54"/>
        <v>1719078386.7999997</v>
      </c>
      <c r="R56" s="16">
        <f t="shared" si="54"/>
        <v>1754810597.1799998</v>
      </c>
      <c r="S56" s="16">
        <f t="shared" si="54"/>
        <v>1667963981.8799999</v>
      </c>
      <c r="T56" s="16">
        <f t="shared" si="54"/>
        <v>98084028.540000007</v>
      </c>
      <c r="U56" s="16">
        <f t="shared" si="52"/>
        <v>25334113.120000001</v>
      </c>
      <c r="V56" s="16">
        <f t="shared" si="52"/>
        <v>1682929634.5</v>
      </c>
      <c r="W56" s="16">
        <f t="shared" si="3"/>
        <v>-72749915.420000002</v>
      </c>
      <c r="X56" s="16">
        <f t="shared" si="4"/>
        <v>-36148752.299999714</v>
      </c>
      <c r="Y56" s="16">
        <f t="shared" si="5"/>
        <v>97.897201629805295</v>
      </c>
      <c r="Z56" s="16">
        <f t="shared" si="6"/>
        <v>-71880962.679999828</v>
      </c>
      <c r="AA56" s="16">
        <f t="shared" si="7"/>
        <v>95.903776578765061</v>
      </c>
      <c r="AB56" s="16">
        <f t="shared" si="8"/>
        <v>14965652.620000124</v>
      </c>
      <c r="AC56" s="16">
        <f t="shared" si="9"/>
        <v>100.89724075475131</v>
      </c>
      <c r="AD56" s="16">
        <f t="shared" si="10"/>
        <v>263642924.22999978</v>
      </c>
      <c r="AE56" s="16">
        <f t="shared" si="11"/>
        <v>118.57573401640921</v>
      </c>
      <c r="AF56" s="16">
        <f t="shared" si="12"/>
        <v>613310886.17999995</v>
      </c>
      <c r="AG56" s="79">
        <f t="shared" si="13"/>
        <v>157.33920494038634</v>
      </c>
      <c r="AH56" s="83">
        <f t="shared" ref="AH56" si="55">AH57+AH58+AH59+AH60+AH61+AH62+AH63</f>
        <v>1750676493.99</v>
      </c>
    </row>
    <row r="57" spans="1:34" s="14" customFormat="1" ht="64.5" customHeight="1" x14ac:dyDescent="0.3">
      <c r="A57" s="13"/>
      <c r="B57" s="88" t="s">
        <v>6</v>
      </c>
      <c r="C57" s="88"/>
      <c r="D57" s="88"/>
      <c r="E57" s="88"/>
      <c r="F57" s="88"/>
      <c r="G57" s="88"/>
      <c r="H57" s="88"/>
      <c r="I57" s="88"/>
      <c r="J57" s="59">
        <v>87385837</v>
      </c>
      <c r="K57" s="59">
        <f>J57</f>
        <v>87385837</v>
      </c>
      <c r="L57" s="16">
        <v>426424900</v>
      </c>
      <c r="M57" s="16">
        <v>426424900</v>
      </c>
      <c r="N57" s="16">
        <f>M57</f>
        <v>426424900</v>
      </c>
      <c r="O57" s="16">
        <v>392477500</v>
      </c>
      <c r="P57" s="16">
        <f>O57</f>
        <v>392477500</v>
      </c>
      <c r="Q57" s="16">
        <v>436509000</v>
      </c>
      <c r="R57" s="16">
        <v>436509000</v>
      </c>
      <c r="S57" s="16">
        <v>400133250</v>
      </c>
      <c r="T57" s="16">
        <v>22020796</v>
      </c>
      <c r="U57" s="16">
        <v>14354954</v>
      </c>
      <c r="V57" s="16">
        <v>400133250</v>
      </c>
      <c r="W57" s="16">
        <f t="shared" si="3"/>
        <v>-7665842</v>
      </c>
      <c r="X57" s="16">
        <f t="shared" si="4"/>
        <v>-36375750</v>
      </c>
      <c r="Y57" s="16">
        <f t="shared" si="5"/>
        <v>91.666666666666657</v>
      </c>
      <c r="Z57" s="16">
        <f t="shared" si="6"/>
        <v>-36375750</v>
      </c>
      <c r="AA57" s="16">
        <f t="shared" si="7"/>
        <v>91.666666666666657</v>
      </c>
      <c r="AB57" s="16">
        <f t="shared" si="8"/>
        <v>0</v>
      </c>
      <c r="AC57" s="16">
        <f t="shared" si="9"/>
        <v>100</v>
      </c>
      <c r="AD57" s="16">
        <f t="shared" si="10"/>
        <v>7655750</v>
      </c>
      <c r="AE57" s="16">
        <f t="shared" si="11"/>
        <v>101.95062137319975</v>
      </c>
      <c r="AF57" s="16">
        <f t="shared" si="12"/>
        <v>312747413</v>
      </c>
      <c r="AG57" s="79">
        <f t="shared" si="13"/>
        <v>457.89256444382403</v>
      </c>
      <c r="AH57" s="83">
        <v>436509000</v>
      </c>
    </row>
    <row r="58" spans="1:34" s="14" customFormat="1" ht="81.75" customHeight="1" x14ac:dyDescent="0.3">
      <c r="A58" s="13"/>
      <c r="B58" s="88" t="s">
        <v>5</v>
      </c>
      <c r="C58" s="88"/>
      <c r="D58" s="88"/>
      <c r="E58" s="88"/>
      <c r="F58" s="88"/>
      <c r="G58" s="88"/>
      <c r="H58" s="88"/>
      <c r="I58" s="88"/>
      <c r="J58" s="59">
        <v>336432807.16000003</v>
      </c>
      <c r="K58" s="59">
        <f>J58</f>
        <v>336432807.16000003</v>
      </c>
      <c r="L58" s="16">
        <v>290914546.44999999</v>
      </c>
      <c r="M58" s="16">
        <v>276999912.48000002</v>
      </c>
      <c r="N58" s="16">
        <f>M58</f>
        <v>276999912.48000002</v>
      </c>
      <c r="O58" s="16">
        <v>131749442.87</v>
      </c>
      <c r="P58" s="16">
        <f>O58</f>
        <v>131749442.87</v>
      </c>
      <c r="Q58" s="16">
        <v>218559774.88</v>
      </c>
      <c r="R58" s="16">
        <v>214733913.91</v>
      </c>
      <c r="S58" s="16">
        <v>207396140.62</v>
      </c>
      <c r="T58" s="16">
        <v>964736.7</v>
      </c>
      <c r="U58" s="16">
        <v>3277067.16</v>
      </c>
      <c r="V58" s="16">
        <v>160784534.06999999</v>
      </c>
      <c r="W58" s="16">
        <f t="shared" si="3"/>
        <v>2312330.46</v>
      </c>
      <c r="X58" s="16">
        <f t="shared" si="4"/>
        <v>-57775240.810000002</v>
      </c>
      <c r="Y58" s="16">
        <f t="shared" si="5"/>
        <v>73.565473865572272</v>
      </c>
      <c r="Z58" s="16">
        <f t="shared" si="6"/>
        <v>-53949379.840000004</v>
      </c>
      <c r="AA58" s="16">
        <f t="shared" si="7"/>
        <v>74.876171696562352</v>
      </c>
      <c r="AB58" s="16">
        <f t="shared" si="8"/>
        <v>-46611606.550000012</v>
      </c>
      <c r="AC58" s="16">
        <f t="shared" si="9"/>
        <v>77.525325972480957</v>
      </c>
      <c r="AD58" s="16">
        <f t="shared" si="10"/>
        <v>29035091.199999988</v>
      </c>
      <c r="AE58" s="16">
        <f t="shared" si="11"/>
        <v>122.03811307851187</v>
      </c>
      <c r="AF58" s="16">
        <f t="shared" si="12"/>
        <v>-175648273.09000003</v>
      </c>
      <c r="AG58" s="79">
        <f t="shared" si="13"/>
        <v>47.790979550200177</v>
      </c>
      <c r="AH58" s="83">
        <v>214422961.56999999</v>
      </c>
    </row>
    <row r="59" spans="1:34" s="14" customFormat="1" ht="65.25" customHeight="1" x14ac:dyDescent="0.3">
      <c r="A59" s="13"/>
      <c r="B59" s="88" t="s">
        <v>4</v>
      </c>
      <c r="C59" s="88"/>
      <c r="D59" s="88"/>
      <c r="E59" s="88"/>
      <c r="F59" s="88"/>
      <c r="G59" s="88"/>
      <c r="H59" s="88"/>
      <c r="I59" s="88"/>
      <c r="J59" s="59">
        <v>647053167.21000004</v>
      </c>
      <c r="K59" s="59">
        <f>J59</f>
        <v>647053167.21000004</v>
      </c>
      <c r="L59" s="16">
        <v>1066999039.4299999</v>
      </c>
      <c r="M59" s="16">
        <v>1016038865.97</v>
      </c>
      <c r="N59" s="16">
        <f>M59</f>
        <v>1016038865.97</v>
      </c>
      <c r="O59" s="16">
        <v>894765997.11000001</v>
      </c>
      <c r="P59" s="16">
        <f>O59</f>
        <v>894765997.11000001</v>
      </c>
      <c r="Q59" s="16">
        <v>1035992167.8</v>
      </c>
      <c r="R59" s="16">
        <v>1068971570.9400001</v>
      </c>
      <c r="S59" s="16">
        <v>1029516743.71</v>
      </c>
      <c r="T59" s="16">
        <v>74604319.140000001</v>
      </c>
      <c r="U59" s="16">
        <v>7702091.96</v>
      </c>
      <c r="V59" s="16">
        <v>1100635766.1500001</v>
      </c>
      <c r="W59" s="16">
        <f t="shared" si="3"/>
        <v>-66902227.18</v>
      </c>
      <c r="X59" s="16">
        <f t="shared" si="4"/>
        <v>64643598.350000143</v>
      </c>
      <c r="Y59" s="16">
        <f t="shared" si="5"/>
        <v>106.23977674341643</v>
      </c>
      <c r="Z59" s="16">
        <f t="shared" si="6"/>
        <v>31664195.210000038</v>
      </c>
      <c r="AA59" s="16">
        <f t="shared" si="7"/>
        <v>102.96211761573379</v>
      </c>
      <c r="AB59" s="16">
        <f t="shared" si="8"/>
        <v>71119022.440000057</v>
      </c>
      <c r="AC59" s="16">
        <f t="shared" si="9"/>
        <v>106.90800056186684</v>
      </c>
      <c r="AD59" s="16">
        <f t="shared" si="10"/>
        <v>205869769.04000008</v>
      </c>
      <c r="AE59" s="16">
        <f t="shared" si="11"/>
        <v>123.00822446370758</v>
      </c>
      <c r="AF59" s="16">
        <f t="shared" si="12"/>
        <v>453582598.94000006</v>
      </c>
      <c r="AG59" s="79">
        <f t="shared" si="13"/>
        <v>170.09974170990969</v>
      </c>
      <c r="AH59" s="83">
        <v>1068971570.9400001</v>
      </c>
    </row>
    <row r="60" spans="1:34" s="14" customFormat="1" ht="40.5" customHeight="1" x14ac:dyDescent="0.3">
      <c r="A60" s="13"/>
      <c r="B60" s="88" t="s">
        <v>3</v>
      </c>
      <c r="C60" s="88"/>
      <c r="D60" s="88"/>
      <c r="E60" s="88"/>
      <c r="F60" s="88"/>
      <c r="G60" s="88"/>
      <c r="H60" s="88"/>
      <c r="I60" s="88"/>
      <c r="J60" s="59">
        <v>5236054.5</v>
      </c>
      <c r="K60" s="59">
        <f>J60</f>
        <v>5236054.5</v>
      </c>
      <c r="L60" s="16">
        <v>12583515.119999999</v>
      </c>
      <c r="M60" s="16">
        <v>11684333.98</v>
      </c>
      <c r="N60" s="16">
        <f>M60</f>
        <v>11684333.98</v>
      </c>
      <c r="O60" s="16">
        <v>5376386.2000000002</v>
      </c>
      <c r="P60" s="16">
        <f>O60</f>
        <v>5376386.2000000002</v>
      </c>
      <c r="Q60" s="16">
        <v>28017444.120000001</v>
      </c>
      <c r="R60" s="16">
        <v>34653760.450000003</v>
      </c>
      <c r="S60" s="16">
        <v>30975495.670000002</v>
      </c>
      <c r="T60" s="16">
        <v>491466.7</v>
      </c>
      <c r="U60" s="16">
        <v>0</v>
      </c>
      <c r="V60" s="16">
        <v>26512803.25</v>
      </c>
      <c r="W60" s="16">
        <f t="shared" si="3"/>
        <v>-491466.7</v>
      </c>
      <c r="X60" s="16">
        <f t="shared" si="4"/>
        <v>-1504640.870000001</v>
      </c>
      <c r="Y60" s="16">
        <f t="shared" si="5"/>
        <v>94.629628371683168</v>
      </c>
      <c r="Z60" s="16">
        <f t="shared" si="6"/>
        <v>-8140957.200000003</v>
      </c>
      <c r="AA60" s="16">
        <f t="shared" si="7"/>
        <v>76.507723565105906</v>
      </c>
      <c r="AB60" s="16">
        <f t="shared" si="8"/>
        <v>-4462692.4200000018</v>
      </c>
      <c r="AC60" s="16">
        <f t="shared" si="9"/>
        <v>85.592829675613061</v>
      </c>
      <c r="AD60" s="16">
        <f t="shared" si="10"/>
        <v>21136417.050000001</v>
      </c>
      <c r="AE60" s="16">
        <f t="shared" si="11"/>
        <v>493.13427763057643</v>
      </c>
      <c r="AF60" s="16">
        <f t="shared" si="12"/>
        <v>21276748.75</v>
      </c>
      <c r="AG60" s="79">
        <f t="shared" si="13"/>
        <v>506.3507885565362</v>
      </c>
      <c r="AH60" s="83">
        <v>35909680.450000003</v>
      </c>
    </row>
    <row r="61" spans="1:34" s="14" customFormat="1" ht="39" customHeight="1" x14ac:dyDescent="0.3">
      <c r="A61" s="13"/>
      <c r="B61" s="88" t="s">
        <v>2</v>
      </c>
      <c r="C61" s="88"/>
      <c r="D61" s="88"/>
      <c r="E61" s="88"/>
      <c r="F61" s="88"/>
      <c r="G61" s="88"/>
      <c r="H61" s="88"/>
      <c r="I61" s="88"/>
      <c r="J61" s="56">
        <v>1778848.08</v>
      </c>
      <c r="K61" s="56">
        <v>980734.08</v>
      </c>
      <c r="L61" s="16">
        <v>4835497.8</v>
      </c>
      <c r="M61" s="16">
        <v>6004588.7999999998</v>
      </c>
      <c r="N61" s="25">
        <f>M61-5677833.4</f>
        <v>326755.39999999944</v>
      </c>
      <c r="O61" s="16">
        <v>4980007.8</v>
      </c>
      <c r="P61" s="25">
        <v>326335.40000000002</v>
      </c>
      <c r="Q61" s="25">
        <v>0</v>
      </c>
      <c r="R61" s="16">
        <v>59290.8</v>
      </c>
      <c r="S61" s="16">
        <v>59290.8</v>
      </c>
      <c r="T61" s="16">
        <v>2710</v>
      </c>
      <c r="U61" s="16">
        <v>0</v>
      </c>
      <c r="V61" s="16">
        <v>75369.100000000006</v>
      </c>
      <c r="W61" s="16">
        <f t="shared" si="3"/>
        <v>-2710</v>
      </c>
      <c r="X61" s="16">
        <f t="shared" si="4"/>
        <v>75369.100000000006</v>
      </c>
      <c r="Y61" s="16">
        <f t="shared" si="5"/>
        <v>0</v>
      </c>
      <c r="Z61" s="16">
        <f t="shared" si="6"/>
        <v>16078.300000000003</v>
      </c>
      <c r="AA61" s="16">
        <f t="shared" si="7"/>
        <v>127.11769785531651</v>
      </c>
      <c r="AB61" s="16">
        <f t="shared" si="8"/>
        <v>16078.300000000003</v>
      </c>
      <c r="AC61" s="16">
        <f t="shared" si="9"/>
        <v>127.11769785531651</v>
      </c>
      <c r="AD61" s="16">
        <f t="shared" si="10"/>
        <v>-250966.30000000002</v>
      </c>
      <c r="AE61" s="16">
        <f t="shared" si="11"/>
        <v>23.095594287349762</v>
      </c>
      <c r="AF61" s="16">
        <f t="shared" si="12"/>
        <v>-905364.98</v>
      </c>
      <c r="AG61" s="79">
        <f t="shared" si="13"/>
        <v>7.6849679782719509</v>
      </c>
      <c r="AH61" s="83">
        <f>V61</f>
        <v>75369.100000000006</v>
      </c>
    </row>
    <row r="62" spans="1:34" s="14" customFormat="1" ht="156" customHeight="1" x14ac:dyDescent="0.3">
      <c r="A62" s="13"/>
      <c r="B62" s="26"/>
      <c r="C62" s="26"/>
      <c r="D62" s="26"/>
      <c r="E62" s="26"/>
      <c r="F62" s="26"/>
      <c r="G62" s="26"/>
      <c r="H62" s="26"/>
      <c r="I62" s="26" t="s">
        <v>51</v>
      </c>
      <c r="J62" s="59">
        <v>21924</v>
      </c>
      <c r="K62" s="59">
        <f>J62</f>
        <v>21924</v>
      </c>
      <c r="L62" s="16">
        <v>0</v>
      </c>
      <c r="M62" s="16">
        <v>0</v>
      </c>
      <c r="N62" s="16">
        <f>M62</f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280404</v>
      </c>
      <c r="W62" s="16">
        <f t="shared" si="3"/>
        <v>0</v>
      </c>
      <c r="X62" s="16">
        <f t="shared" si="4"/>
        <v>280404</v>
      </c>
      <c r="Y62" s="16">
        <f t="shared" si="5"/>
        <v>0</v>
      </c>
      <c r="Z62" s="16">
        <f t="shared" si="6"/>
        <v>280404</v>
      </c>
      <c r="AA62" s="16">
        <f t="shared" si="7"/>
        <v>0</v>
      </c>
      <c r="AB62" s="16">
        <f t="shared" si="8"/>
        <v>280404</v>
      </c>
      <c r="AC62" s="16">
        <f t="shared" si="9"/>
        <v>0</v>
      </c>
      <c r="AD62" s="16">
        <f t="shared" si="10"/>
        <v>280404</v>
      </c>
      <c r="AE62" s="16">
        <f t="shared" si="11"/>
        <v>0</v>
      </c>
      <c r="AF62" s="16">
        <f t="shared" si="12"/>
        <v>258480</v>
      </c>
      <c r="AG62" s="79">
        <f t="shared" si="13"/>
        <v>1278.9819376026273</v>
      </c>
      <c r="AH62" s="83">
        <f>V62</f>
        <v>280404</v>
      </c>
    </row>
    <row r="63" spans="1:34" s="14" customFormat="1" ht="95.25" customHeight="1" x14ac:dyDescent="0.3">
      <c r="A63" s="13"/>
      <c r="B63" s="88" t="s">
        <v>0</v>
      </c>
      <c r="C63" s="88"/>
      <c r="D63" s="88"/>
      <c r="E63" s="88"/>
      <c r="F63" s="88"/>
      <c r="G63" s="88"/>
      <c r="H63" s="88"/>
      <c r="I63" s="88"/>
      <c r="J63" s="59">
        <v>-7491775.6299999999</v>
      </c>
      <c r="K63" s="59">
        <f>J63</f>
        <v>-7491775.6299999999</v>
      </c>
      <c r="L63" s="16">
        <v>-5408951.3099999996</v>
      </c>
      <c r="M63" s="16">
        <v>-5408951.3099999996</v>
      </c>
      <c r="N63" s="16">
        <f>M63</f>
        <v>-5408951.3099999996</v>
      </c>
      <c r="O63" s="16">
        <v>-5408951.3099999996</v>
      </c>
      <c r="P63" s="16">
        <f>O63</f>
        <v>-5408951.3099999996</v>
      </c>
      <c r="Q63" s="16">
        <v>0</v>
      </c>
      <c r="R63" s="16">
        <v>-116938.92</v>
      </c>
      <c r="S63" s="16">
        <v>-116938.92</v>
      </c>
      <c r="T63" s="16">
        <v>0</v>
      </c>
      <c r="U63" s="16">
        <v>0</v>
      </c>
      <c r="V63" s="16">
        <v>-5492492.0700000003</v>
      </c>
      <c r="W63" s="16">
        <f t="shared" si="3"/>
        <v>0</v>
      </c>
      <c r="X63" s="16">
        <f t="shared" si="4"/>
        <v>-5492492.0700000003</v>
      </c>
      <c r="Y63" s="16">
        <f t="shared" si="5"/>
        <v>0</v>
      </c>
      <c r="Z63" s="16">
        <f t="shared" si="6"/>
        <v>-5375553.1500000004</v>
      </c>
      <c r="AA63" s="16">
        <f t="shared" si="7"/>
        <v>4696.8896839478257</v>
      </c>
      <c r="AB63" s="16">
        <f t="shared" si="8"/>
        <v>-5375553.1500000004</v>
      </c>
      <c r="AC63" s="16">
        <f t="shared" si="9"/>
        <v>4696.8896839478257</v>
      </c>
      <c r="AD63" s="16">
        <f t="shared" si="10"/>
        <v>-83540.760000000708</v>
      </c>
      <c r="AE63" s="16">
        <f t="shared" si="11"/>
        <v>101.54449088579429</v>
      </c>
      <c r="AF63" s="16">
        <f t="shared" si="12"/>
        <v>1999283.5599999996</v>
      </c>
      <c r="AG63" s="79">
        <f t="shared" si="13"/>
        <v>73.313622047167485</v>
      </c>
      <c r="AH63" s="83">
        <f>V63</f>
        <v>-5492492.0700000003</v>
      </c>
    </row>
    <row r="64" spans="1:34" s="4" customFormat="1" ht="18.75" x14ac:dyDescent="0.3">
      <c r="A64" s="8"/>
      <c r="B64" s="12"/>
      <c r="C64" s="12"/>
      <c r="D64" s="12"/>
      <c r="E64" s="12"/>
      <c r="F64" s="12"/>
      <c r="G64" s="12"/>
      <c r="H64" s="12"/>
      <c r="I64" s="12"/>
      <c r="J64" s="57">
        <f t="shared" ref="J64" si="56">J56+J7</f>
        <v>1472019758.9000001</v>
      </c>
      <c r="K64" s="57">
        <f t="shared" ref="K64:V64" si="57">K56+K7</f>
        <v>1367728913.6749392</v>
      </c>
      <c r="L64" s="17">
        <f t="shared" si="57"/>
        <v>2135801802.4200001</v>
      </c>
      <c r="M64" s="17">
        <f t="shared" si="57"/>
        <v>2092393430.8699999</v>
      </c>
      <c r="N64" s="17">
        <f t="shared" si="57"/>
        <v>2073437961.143975</v>
      </c>
      <c r="O64" s="17">
        <f t="shared" si="57"/>
        <v>1719585468.3299999</v>
      </c>
      <c r="P64" s="17">
        <f t="shared" si="57"/>
        <v>1702786400.7086773</v>
      </c>
      <c r="Q64" s="17">
        <f t="shared" si="57"/>
        <v>2072579769.7999997</v>
      </c>
      <c r="R64" s="17">
        <f t="shared" si="57"/>
        <v>2110971800.9699998</v>
      </c>
      <c r="S64" s="17">
        <f t="shared" si="57"/>
        <v>1985212535.79</v>
      </c>
      <c r="T64" s="17">
        <f t="shared" ref="T64" si="58">T56+T7</f>
        <v>112501070.88000001</v>
      </c>
      <c r="U64" s="17">
        <f t="shared" si="57"/>
        <v>39484717.760000005</v>
      </c>
      <c r="V64" s="17">
        <f t="shared" si="57"/>
        <v>1998992837.49</v>
      </c>
      <c r="W64" s="17">
        <f t="shared" si="3"/>
        <v>-73016353.120000005</v>
      </c>
      <c r="X64" s="16">
        <f t="shared" si="4"/>
        <v>-73586932.309999704</v>
      </c>
      <c r="Y64" s="16">
        <f t="shared" si="5"/>
        <v>96.449500599096325</v>
      </c>
      <c r="Z64" s="17">
        <f t="shared" si="6"/>
        <v>-111978963.47999978</v>
      </c>
      <c r="AA64" s="17">
        <f t="shared" si="7"/>
        <v>94.695383262412832</v>
      </c>
      <c r="AB64" s="17">
        <f t="shared" si="8"/>
        <v>13780301.700000048</v>
      </c>
      <c r="AC64" s="17">
        <f t="shared" si="9"/>
        <v>100.69414742510259</v>
      </c>
      <c r="AD64" s="17">
        <f t="shared" si="10"/>
        <v>296206436.78132272</v>
      </c>
      <c r="AE64" s="17">
        <f t="shared" si="11"/>
        <v>117.39539596146913</v>
      </c>
      <c r="AF64" s="16">
        <f t="shared" si="12"/>
        <v>631263923.81506085</v>
      </c>
      <c r="AG64" s="79">
        <f t="shared" si="13"/>
        <v>146.1541696971897</v>
      </c>
      <c r="AH64" s="76">
        <f t="shared" ref="AH64" si="59">AH56+AH7</f>
        <v>2112851940.3499999</v>
      </c>
    </row>
    <row r="65" spans="1:33" s="4" customFormat="1" ht="18.75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40"/>
      <c r="AB65" s="45"/>
      <c r="AC65" s="45"/>
      <c r="AD65" s="49"/>
      <c r="AE65" s="45"/>
      <c r="AF65" s="45"/>
      <c r="AG65" s="62"/>
    </row>
    <row r="66" spans="1:33" s="4" customFormat="1" ht="18.75" x14ac:dyDescent="0.3">
      <c r="I66" s="4" t="s">
        <v>75</v>
      </c>
      <c r="L66" s="4" t="s">
        <v>50</v>
      </c>
      <c r="M66" s="4" t="s">
        <v>50</v>
      </c>
      <c r="O66" s="32"/>
      <c r="P66" s="32"/>
      <c r="Q66" s="32"/>
      <c r="Z66" s="39"/>
      <c r="AA66" s="39"/>
      <c r="AB66" s="39"/>
      <c r="AC66" s="39"/>
    </row>
    <row r="67" spans="1:33" s="4" customFormat="1" ht="18.75" x14ac:dyDescent="0.3">
      <c r="I67" s="4" t="s">
        <v>63</v>
      </c>
      <c r="P67" s="4" t="s">
        <v>50</v>
      </c>
    </row>
    <row r="68" spans="1:33" s="4" customFormat="1" ht="18.75" customHeight="1" x14ac:dyDescent="0.3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45"/>
      <c r="AB68" s="45"/>
      <c r="AC68" s="45"/>
      <c r="AD68" s="9"/>
      <c r="AE68" s="9"/>
      <c r="AF68" s="9"/>
    </row>
    <row r="69" spans="1:33" s="4" customFormat="1" ht="18.75" hidden="1" x14ac:dyDescent="0.3">
      <c r="I69" s="4" t="s">
        <v>75</v>
      </c>
      <c r="L69" s="4" t="s">
        <v>50</v>
      </c>
      <c r="M69" s="4" t="s">
        <v>50</v>
      </c>
      <c r="O69" s="32"/>
      <c r="P69" s="32"/>
      <c r="Q69" s="32"/>
      <c r="Z69" s="39"/>
      <c r="AA69" s="39"/>
      <c r="AB69" s="39"/>
      <c r="AC69" s="39"/>
    </row>
    <row r="70" spans="1:33" s="4" customFormat="1" ht="18.75" hidden="1" x14ac:dyDescent="0.3">
      <c r="I70" s="4" t="s">
        <v>63</v>
      </c>
      <c r="P70" s="4" t="s">
        <v>50</v>
      </c>
    </row>
    <row r="71" spans="1:33" s="4" customFormat="1" ht="18.75" x14ac:dyDescent="0.3">
      <c r="O71" s="32"/>
    </row>
    <row r="72" spans="1:33" x14ac:dyDescent="0.2">
      <c r="O72" s="29"/>
    </row>
    <row r="73" spans="1:33" x14ac:dyDescent="0.2">
      <c r="N73" s="29"/>
      <c r="O73" s="29"/>
    </row>
    <row r="74" spans="1:33" x14ac:dyDescent="0.2">
      <c r="O74" s="29"/>
    </row>
    <row r="77" spans="1:33" x14ac:dyDescent="0.2">
      <c r="O77" s="29"/>
    </row>
  </sheetData>
  <mergeCells count="45">
    <mergeCell ref="A1:AD2"/>
    <mergeCell ref="AF4:AG4"/>
    <mergeCell ref="B41:I41"/>
    <mergeCell ref="B7:I7"/>
    <mergeCell ref="Z4:AA4"/>
    <mergeCell ref="AD4:AE4"/>
    <mergeCell ref="L4:L5"/>
    <mergeCell ref="P4:P5"/>
    <mergeCell ref="W4:W5"/>
    <mergeCell ref="V4:V5"/>
    <mergeCell ref="T4:U4"/>
    <mergeCell ref="AB4:AC4"/>
    <mergeCell ref="K4:K5"/>
    <mergeCell ref="J4:J5"/>
    <mergeCell ref="X4:Y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Q4:S4"/>
  </mergeCells>
  <pageMargins left="0.39370078740157483" right="0.39370078740157483" top="0.78740157480314965" bottom="0.39370078740157483" header="0.39370078740157483" footer="0.39370078740157483"/>
  <pageSetup paperSize="9" scale="50" orientation="landscape" r:id="rId1"/>
  <headerFooter alignWithMargins="0">
    <oddHeader>&amp;CСтраница &amp;P из &amp;N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2021-11-19T08:31:18Z</cp:lastPrinted>
  <dcterms:created xsi:type="dcterms:W3CDTF">2018-12-30T09:36:16Z</dcterms:created>
  <dcterms:modified xsi:type="dcterms:W3CDTF">2021-11-19T08:31:20Z</dcterms:modified>
</cp:coreProperties>
</file>